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xl/pivotTables/pivotTable2.xml" ContentType="application/vnd.openxmlformats-officedocument.spreadsheetml.pivot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hidePivotFieldList="1" defaultThemeVersion="166925"/>
  <mc:AlternateContent xmlns:mc="http://schemas.openxmlformats.org/markup-compatibility/2006">
    <mc:Choice Requires="x15">
      <x15ac:absPath xmlns:x15ac="http://schemas.microsoft.com/office/spreadsheetml/2010/11/ac" url="C:\Users\Jair\OneDrive\Documents\ITF NL\Bestuur\Master Series\Holland Cup 2018\Results\"/>
    </mc:Choice>
  </mc:AlternateContent>
  <xr:revisionPtr revIDLastSave="891" documentId="8_{A651D0B2-F870-4963-8626-00DA0B79CFFF}" xr6:coauthVersionLast="33" xr6:coauthVersionMax="33" xr10:uidLastSave="{AEE2B50E-0323-469B-95BD-BDF95781E8C9}"/>
  <bookViews>
    <workbookView xWindow="0" yWindow="0" windowWidth="15345" windowHeight="4920" tabRatio="846" xr2:uid="{31CC863A-59D8-461A-BC99-87FA0382AF53}"/>
  </bookViews>
  <sheets>
    <sheet name="Graphics Corrected Medal Stats" sheetId="35" r:id="rId1"/>
    <sheet name="Corrected Medal Statistics" sheetId="33" state="hidden" r:id="rId2"/>
    <sheet name="Corrected Results_Entries_Cat" sheetId="34" state="hidden" r:id="rId3"/>
    <sheet name="All Entries" sheetId="22" state="hidden" r:id="rId4"/>
    <sheet name="Results_Entries_Category_Club" sheetId="32" state="hidden" r:id="rId5"/>
    <sheet name="Results" sheetId="26" state="hidden" r:id="rId6"/>
    <sheet name="Categories" sheetId="8" state="hidden" r:id="rId7"/>
    <sheet name="Participation Count per Club" sheetId="7" state="hidden" r:id="rId8"/>
    <sheet name="Quartile Entries" sheetId="13" state="hidden" r:id="rId9"/>
    <sheet name="Categories and Entries" sheetId="10" state="hidden" r:id="rId10"/>
    <sheet name="Quartile Athletes" sheetId="14" state="hidden" r:id="rId11"/>
  </sheets>
  <definedNames>
    <definedName name="_xlchart.v1.0" hidden="1">'Corrected Medal Statistics'!$A$3:$A$61</definedName>
    <definedName name="_xlchart.v1.1" hidden="1">'Corrected Medal Statistics'!$H$2</definedName>
    <definedName name="_xlchart.v1.10" hidden="1">'Corrected Medal Statistics'!$E$2</definedName>
    <definedName name="_xlchart.v1.11" hidden="1">'Corrected Medal Statistics'!$E$3:$E$61</definedName>
    <definedName name="_xlchart.v1.2" hidden="1">'Corrected Medal Statistics'!$H$3:$H$61</definedName>
    <definedName name="_xlchart.v1.3" hidden="1">'Corrected Medal Statistics'!$A$3:$A$61</definedName>
    <definedName name="_xlchart.v1.4" hidden="1">'Corrected Medal Statistics'!$G$2</definedName>
    <definedName name="_xlchart.v1.5" hidden="1">'Corrected Medal Statistics'!$G$3:$G$61</definedName>
    <definedName name="_xlchart.v1.6" hidden="1">'Corrected Medal Statistics'!$A$3:$A$61</definedName>
    <definedName name="_xlchart.v1.7" hidden="1">'Corrected Medal Statistics'!$B$2</definedName>
    <definedName name="_xlchart.v1.8" hidden="1">'Corrected Medal Statistics'!$B$3:$B$61</definedName>
    <definedName name="_xlchart.v1.9" hidden="1">'Corrected Medal Statistics'!$A$3:$A$61</definedName>
    <definedName name="_xlcn.WorksheetConnection_MedalAnalysisHC2018.xlsxathlete_entries" hidden="1">athlete_entries[]</definedName>
    <definedName name="ExterneGegevens_1" localSheetId="3" hidden="1">'All Entries'!$A$1:$A$966</definedName>
    <definedName name="ExterneGegevens_1" localSheetId="9" hidden="1">'Categories and Entries'!$A$1:$D$107</definedName>
    <definedName name="ExterneGegevens_1" localSheetId="7" hidden="1">'Participation Count per Club'!$A:$A</definedName>
    <definedName name="ExterneGegevens_1" localSheetId="10" hidden="1">'Quartile Athletes'!$A$1:$A$60</definedName>
    <definedName name="ExterneGegevens_1" localSheetId="8" hidden="1">'Quartile Entries'!$A$1:$A$60</definedName>
    <definedName name="ExterneGegevens_2" localSheetId="5" hidden="1">Results!$A$1:$B$298</definedName>
    <definedName name="Slicer_Age_Class1">#N/A</definedName>
    <definedName name="Slicer_Club_Size_Entries1">#N/A</definedName>
    <definedName name="Slicer_Discipline1">#N/A</definedName>
    <definedName name="Slicer_Grade_Class1">#N/A</definedName>
    <definedName name="Slicer_Individual_Team1">#N/A</definedName>
    <definedName name="Slicer_Sex1">#N/A</definedName>
  </definedNames>
  <calcPr calcId="179017"/>
  <pivotCaches>
    <pivotCache cacheId="8" r:id="rId12"/>
    <pivotCache cacheId="9" r:id="rId13"/>
  </pivotCaches>
  <extLst>
    <ext xmlns:x14="http://schemas.microsoft.com/office/spreadsheetml/2009/9/main" uri="{BBE1A952-AA13-448e-AADC-164F8A28A991}">
      <x14:slicerCaches>
        <x14:slicerCache r:id="rId14"/>
        <x14:slicerCache r:id="rId15"/>
        <x14:slicerCache r:id="rId16"/>
        <x14:slicerCache r:id="rId17"/>
        <x14:slicerCache r:id="rId18"/>
        <x14:slicerCache r:id="rId1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thlete_entries" name="athlete_entries" connection="WorksheetConnection_Medal Analysis HC2018.xlsx!athlete_entries"/>
        </x15:modelTables>
      </x15:dataModel>
    </ext>
  </extLst>
</workbook>
</file>

<file path=xl/calcChain.xml><?xml version="1.0" encoding="utf-8"?>
<calcChain xmlns="http://schemas.openxmlformats.org/spreadsheetml/2006/main">
  <c r="F4" i="33" l="1"/>
  <c r="F5" i="33"/>
  <c r="F6" i="33"/>
  <c r="F7" i="33"/>
  <c r="F8" i="33"/>
  <c r="F9" i="33"/>
  <c r="F10" i="33"/>
  <c r="F11" i="33"/>
  <c r="F12" i="33"/>
  <c r="F13" i="33"/>
  <c r="F14" i="33"/>
  <c r="F15" i="33"/>
  <c r="F16" i="33"/>
  <c r="F17" i="33"/>
  <c r="F18" i="33"/>
  <c r="F19" i="33"/>
  <c r="F20" i="33"/>
  <c r="F21" i="33"/>
  <c r="F22" i="33"/>
  <c r="F23" i="33"/>
  <c r="F24" i="33"/>
  <c r="F25" i="33"/>
  <c r="F26" i="33"/>
  <c r="F27" i="33"/>
  <c r="F28" i="33"/>
  <c r="F29" i="33"/>
  <c r="F30" i="33"/>
  <c r="F31" i="33"/>
  <c r="F32" i="33"/>
  <c r="F33" i="33"/>
  <c r="F34"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3" i="33"/>
  <c r="B56" i="33" a="1"/>
  <c r="B56" i="33" s="1"/>
  <c r="C56" i="33" a="1"/>
  <c r="C56" i="33" s="1"/>
  <c r="D56" i="33" a="1"/>
  <c r="D56" i="33" s="1"/>
  <c r="B57" i="33" a="1"/>
  <c r="B57" i="33" s="1"/>
  <c r="C57" i="33" a="1"/>
  <c r="C57" i="33" s="1"/>
  <c r="D57" i="33" a="1"/>
  <c r="D57" i="33" s="1"/>
  <c r="B58" i="33" a="1"/>
  <c r="B58" i="33" s="1"/>
  <c r="C58" i="33" a="1"/>
  <c r="C58" i="33" s="1"/>
  <c r="D58" i="33" a="1"/>
  <c r="D58" i="33" s="1"/>
  <c r="B59" i="33" a="1"/>
  <c r="B59" i="33" s="1"/>
  <c r="C59" i="33" a="1"/>
  <c r="C59" i="33" s="1"/>
  <c r="D59" i="33" a="1"/>
  <c r="D59" i="33" s="1"/>
  <c r="B60" i="33" a="1"/>
  <c r="B60" i="33" s="1"/>
  <c r="C60" i="33" a="1"/>
  <c r="C60" i="33" s="1"/>
  <c r="D60" i="33" a="1"/>
  <c r="D60" i="33" s="1"/>
  <c r="B61" i="33" a="1"/>
  <c r="B61" i="33" s="1"/>
  <c r="C61" i="33" a="1"/>
  <c r="C61" i="33" s="1"/>
  <c r="D61" i="33" a="1"/>
  <c r="D61" i="33" s="1"/>
  <c r="B4" i="33" a="1"/>
  <c r="B4" i="33" s="1"/>
  <c r="C4" i="33" a="1"/>
  <c r="C4" i="33" s="1"/>
  <c r="D4" i="33" a="1"/>
  <c r="D4" i="33" s="1"/>
  <c r="B5" i="33" a="1"/>
  <c r="B5" i="33" s="1"/>
  <c r="C5" i="33" a="1"/>
  <c r="C5" i="33" s="1"/>
  <c r="D5" i="33" a="1"/>
  <c r="D5" i="33" s="1"/>
  <c r="B6" i="33" a="1"/>
  <c r="B6" i="33" s="1"/>
  <c r="C6" i="33" a="1"/>
  <c r="C6" i="33" s="1"/>
  <c r="D6" i="33" a="1"/>
  <c r="D6" i="33" s="1"/>
  <c r="B7" i="33" a="1"/>
  <c r="B7" i="33" s="1"/>
  <c r="C7" i="33" a="1"/>
  <c r="C7" i="33" s="1"/>
  <c r="D7" i="33" a="1"/>
  <c r="D7" i="33" s="1"/>
  <c r="B8" i="33" a="1"/>
  <c r="B8" i="33" s="1"/>
  <c r="C8" i="33" a="1"/>
  <c r="C8" i="33" s="1"/>
  <c r="D8" i="33" a="1"/>
  <c r="D8" i="33" s="1"/>
  <c r="B9" i="33" a="1"/>
  <c r="B9" i="33" s="1"/>
  <c r="C9" i="33" a="1"/>
  <c r="C9" i="33" s="1"/>
  <c r="D9" i="33" a="1"/>
  <c r="D9" i="33" s="1"/>
  <c r="B10" i="33" a="1"/>
  <c r="B10" i="33" s="1"/>
  <c r="C10" i="33" a="1"/>
  <c r="C10" i="33" s="1"/>
  <c r="D10" i="33" a="1"/>
  <c r="D10" i="33" s="1"/>
  <c r="B11" i="33" a="1"/>
  <c r="B11" i="33" s="1"/>
  <c r="C11" i="33" a="1"/>
  <c r="C11" i="33" s="1"/>
  <c r="D11" i="33" a="1"/>
  <c r="D11" i="33" s="1"/>
  <c r="B12" i="33" a="1"/>
  <c r="B12" i="33" s="1"/>
  <c r="C12" i="33" a="1"/>
  <c r="C12" i="33" s="1"/>
  <c r="D12" i="33" a="1"/>
  <c r="D12" i="33" s="1"/>
  <c r="B13" i="33" a="1"/>
  <c r="B13" i="33" s="1"/>
  <c r="C13" i="33" a="1"/>
  <c r="C13" i="33" s="1"/>
  <c r="D13" i="33" a="1"/>
  <c r="D13" i="33" s="1"/>
  <c r="B14" i="33" a="1"/>
  <c r="B14" i="33" s="1"/>
  <c r="C14" i="33" a="1"/>
  <c r="C14" i="33" s="1"/>
  <c r="D14" i="33" a="1"/>
  <c r="D14" i="33" s="1"/>
  <c r="B15" i="33" a="1"/>
  <c r="B15" i="33" s="1"/>
  <c r="C15" i="33" a="1"/>
  <c r="C15" i="33" s="1"/>
  <c r="D15" i="33" a="1"/>
  <c r="D15" i="33" s="1"/>
  <c r="B16" i="33" a="1"/>
  <c r="B16" i="33" s="1"/>
  <c r="C16" i="33" a="1"/>
  <c r="C16" i="33" s="1"/>
  <c r="D16" i="33" a="1"/>
  <c r="D16" i="33" s="1"/>
  <c r="B17" i="33" a="1"/>
  <c r="B17" i="33" s="1"/>
  <c r="C17" i="33" a="1"/>
  <c r="C17" i="33" s="1"/>
  <c r="D17" i="33" a="1"/>
  <c r="D17" i="33" s="1"/>
  <c r="B18" i="33" a="1"/>
  <c r="B18" i="33" s="1"/>
  <c r="C18" i="33" a="1"/>
  <c r="C18" i="33" s="1"/>
  <c r="D18" i="33" a="1"/>
  <c r="D18" i="33" s="1"/>
  <c r="B19" i="33" a="1"/>
  <c r="B19" i="33" s="1"/>
  <c r="C19" i="33" a="1"/>
  <c r="C19" i="33" s="1"/>
  <c r="D19" i="33" a="1"/>
  <c r="D19" i="33" s="1"/>
  <c r="B20" i="33" a="1"/>
  <c r="B20" i="33" s="1"/>
  <c r="C20" i="33" a="1"/>
  <c r="C20" i="33" s="1"/>
  <c r="D20" i="33" a="1"/>
  <c r="D20" i="33" s="1"/>
  <c r="B21" i="33" a="1"/>
  <c r="B21" i="33" s="1"/>
  <c r="C21" i="33" a="1"/>
  <c r="C21" i="33" s="1"/>
  <c r="D21" i="33" a="1"/>
  <c r="D21" i="33" s="1"/>
  <c r="B22" i="33" a="1"/>
  <c r="B22" i="33" s="1"/>
  <c r="C22" i="33" a="1"/>
  <c r="C22" i="33" s="1"/>
  <c r="D22" i="33" a="1"/>
  <c r="D22" i="33" s="1"/>
  <c r="B23" i="33" a="1"/>
  <c r="B23" i="33" s="1"/>
  <c r="C23" i="33" a="1"/>
  <c r="C23" i="33" s="1"/>
  <c r="D23" i="33" a="1"/>
  <c r="D23" i="33" s="1"/>
  <c r="B24" i="33" a="1"/>
  <c r="B24" i="33" s="1"/>
  <c r="C24" i="33" a="1"/>
  <c r="C24" i="33" s="1"/>
  <c r="D24" i="33" a="1"/>
  <c r="D24" i="33" s="1"/>
  <c r="B25" i="33" a="1"/>
  <c r="B25" i="33" s="1"/>
  <c r="C25" i="33" a="1"/>
  <c r="C25" i="33" s="1"/>
  <c r="D25" i="33" a="1"/>
  <c r="D25" i="33" s="1"/>
  <c r="B26" i="33" a="1"/>
  <c r="B26" i="33" s="1"/>
  <c r="C26" i="33" a="1"/>
  <c r="C26" i="33" s="1"/>
  <c r="D26" i="33" a="1"/>
  <c r="D26" i="33" s="1"/>
  <c r="B27" i="33" a="1"/>
  <c r="B27" i="33" s="1"/>
  <c r="C27" i="33" a="1"/>
  <c r="C27" i="33" s="1"/>
  <c r="D27" i="33" a="1"/>
  <c r="D27" i="33" s="1"/>
  <c r="B28" i="33" a="1"/>
  <c r="B28" i="33" s="1"/>
  <c r="C28" i="33" a="1"/>
  <c r="C28" i="33" s="1"/>
  <c r="D28" i="33" a="1"/>
  <c r="D28" i="33" s="1"/>
  <c r="B29" i="33" a="1"/>
  <c r="B29" i="33" s="1"/>
  <c r="C29" i="33" a="1"/>
  <c r="C29" i="33" s="1"/>
  <c r="D29" i="33" a="1"/>
  <c r="D29" i="33" s="1"/>
  <c r="B30" i="33" a="1"/>
  <c r="B30" i="33" s="1"/>
  <c r="C30" i="33" a="1"/>
  <c r="C30" i="33" s="1"/>
  <c r="D30" i="33" a="1"/>
  <c r="D30" i="33" s="1"/>
  <c r="B31" i="33" a="1"/>
  <c r="B31" i="33" s="1"/>
  <c r="C31" i="33" a="1"/>
  <c r="C31" i="33" s="1"/>
  <c r="D31" i="33" a="1"/>
  <c r="D31" i="33" s="1"/>
  <c r="B32" i="33" a="1"/>
  <c r="B32" i="33" s="1"/>
  <c r="C32" i="33" a="1"/>
  <c r="C32" i="33" s="1"/>
  <c r="D32" i="33" a="1"/>
  <c r="D32" i="33" s="1"/>
  <c r="B33" i="33" a="1"/>
  <c r="B33" i="33" s="1"/>
  <c r="C33" i="33" a="1"/>
  <c r="C33" i="33" s="1"/>
  <c r="D33" i="33" a="1"/>
  <c r="D33" i="33" s="1"/>
  <c r="B34" i="33" a="1"/>
  <c r="B34" i="33" s="1"/>
  <c r="C34" i="33" a="1"/>
  <c r="C34" i="33" s="1"/>
  <c r="D34" i="33" a="1"/>
  <c r="D34" i="33" s="1"/>
  <c r="B35" i="33" a="1"/>
  <c r="B35" i="33" s="1"/>
  <c r="C35" i="33" a="1"/>
  <c r="C35" i="33" s="1"/>
  <c r="D35" i="33" a="1"/>
  <c r="D35" i="33" s="1"/>
  <c r="B36" i="33" a="1"/>
  <c r="B36" i="33" s="1"/>
  <c r="C36" i="33" a="1"/>
  <c r="C36" i="33" s="1"/>
  <c r="D36" i="33" a="1"/>
  <c r="D36" i="33" s="1"/>
  <c r="B37" i="33" a="1"/>
  <c r="B37" i="33" s="1"/>
  <c r="C37" i="33" a="1"/>
  <c r="C37" i="33" s="1"/>
  <c r="D37" i="33" a="1"/>
  <c r="D37" i="33" s="1"/>
  <c r="B38" i="33" a="1"/>
  <c r="B38" i="33" s="1"/>
  <c r="C38" i="33" a="1"/>
  <c r="C38" i="33" s="1"/>
  <c r="D38" i="33" a="1"/>
  <c r="D38" i="33" s="1"/>
  <c r="B39" i="33" a="1"/>
  <c r="B39" i="33" s="1"/>
  <c r="C39" i="33" a="1"/>
  <c r="C39" i="33" s="1"/>
  <c r="D39" i="33" a="1"/>
  <c r="D39" i="33" s="1"/>
  <c r="B40" i="33" a="1"/>
  <c r="B40" i="33" s="1"/>
  <c r="C40" i="33" a="1"/>
  <c r="C40" i="33" s="1"/>
  <c r="D40" i="33" a="1"/>
  <c r="D40" i="33" s="1"/>
  <c r="B41" i="33" a="1"/>
  <c r="B41" i="33" s="1"/>
  <c r="C41" i="33" a="1"/>
  <c r="C41" i="33" s="1"/>
  <c r="D41" i="33" a="1"/>
  <c r="D41" i="33" s="1"/>
  <c r="B42" i="33" a="1"/>
  <c r="B42" i="33" s="1"/>
  <c r="C42" i="33" a="1"/>
  <c r="C42" i="33" s="1"/>
  <c r="D42" i="33" a="1"/>
  <c r="D42" i="33" s="1"/>
  <c r="B43" i="33" a="1"/>
  <c r="B43" i="33" s="1"/>
  <c r="C43" i="33" a="1"/>
  <c r="C43" i="33" s="1"/>
  <c r="D43" i="33" a="1"/>
  <c r="D43" i="33" s="1"/>
  <c r="B44" i="33" a="1"/>
  <c r="B44" i="33" s="1"/>
  <c r="C44" i="33" a="1"/>
  <c r="C44" i="33" s="1"/>
  <c r="D44" i="33" a="1"/>
  <c r="D44" i="33" s="1"/>
  <c r="B45" i="33" a="1"/>
  <c r="B45" i="33" s="1"/>
  <c r="C45" i="33" a="1"/>
  <c r="C45" i="33" s="1"/>
  <c r="D45" i="33" a="1"/>
  <c r="D45" i="33" s="1"/>
  <c r="B46" i="33" a="1"/>
  <c r="B46" i="33" s="1"/>
  <c r="C46" i="33" a="1"/>
  <c r="C46" i="33" s="1"/>
  <c r="D46" i="33" a="1"/>
  <c r="D46" i="33" s="1"/>
  <c r="B47" i="33" a="1"/>
  <c r="B47" i="33" s="1"/>
  <c r="C47" i="33" a="1"/>
  <c r="C47" i="33" s="1"/>
  <c r="D47" i="33" a="1"/>
  <c r="D47" i="33" s="1"/>
  <c r="B48" i="33" a="1"/>
  <c r="B48" i="33" s="1"/>
  <c r="C48" i="33" a="1"/>
  <c r="C48" i="33" s="1"/>
  <c r="D48" i="33" a="1"/>
  <c r="D48" i="33" s="1"/>
  <c r="B49" i="33" a="1"/>
  <c r="B49" i="33" s="1"/>
  <c r="C49" i="33" a="1"/>
  <c r="C49" i="33" s="1"/>
  <c r="D49" i="33" a="1"/>
  <c r="D49" i="33" s="1"/>
  <c r="B50" i="33" a="1"/>
  <c r="B50" i="33" s="1"/>
  <c r="C50" i="33" a="1"/>
  <c r="C50" i="33" s="1"/>
  <c r="D50" i="33" a="1"/>
  <c r="D50" i="33" s="1"/>
  <c r="B51" i="33" a="1"/>
  <c r="B51" i="33" s="1"/>
  <c r="C51" i="33" a="1"/>
  <c r="C51" i="33" s="1"/>
  <c r="D51" i="33" a="1"/>
  <c r="D51" i="33" s="1"/>
  <c r="B52" i="33" a="1"/>
  <c r="B52" i="33" s="1"/>
  <c r="C52" i="33" a="1"/>
  <c r="C52" i="33" s="1"/>
  <c r="D52" i="33" a="1"/>
  <c r="D52" i="33" s="1"/>
  <c r="B53" i="33" a="1"/>
  <c r="B53" i="33" s="1"/>
  <c r="C53" i="33" a="1"/>
  <c r="C53" i="33" s="1"/>
  <c r="D53" i="33" a="1"/>
  <c r="D53" i="33" s="1"/>
  <c r="B54" i="33" a="1"/>
  <c r="B54" i="33" s="1"/>
  <c r="C54" i="33" a="1"/>
  <c r="C54" i="33" s="1"/>
  <c r="D54" i="33" a="1"/>
  <c r="D54" i="33" s="1"/>
  <c r="B55" i="33" a="1"/>
  <c r="B55" i="33" s="1"/>
  <c r="C55" i="33" a="1"/>
  <c r="C55" i="33" s="1"/>
  <c r="D55" i="33" a="1"/>
  <c r="D55" i="33" s="1"/>
  <c r="C3" i="33" a="1"/>
  <c r="C3" i="33" s="1"/>
  <c r="D3" i="33" a="1"/>
  <c r="D3" i="33" s="1"/>
  <c r="B3" i="33" a="1"/>
  <c r="B3" i="33" s="1"/>
  <c r="K3" i="22"/>
  <c r="K4" i="22"/>
  <c r="K5" i="22"/>
  <c r="K6" i="22"/>
  <c r="K7" i="22"/>
  <c r="K8" i="22"/>
  <c r="K9" i="22"/>
  <c r="K10" i="22"/>
  <c r="K11" i="22"/>
  <c r="K12" i="22"/>
  <c r="K13" i="22"/>
  <c r="K14" i="22"/>
  <c r="K15" i="22"/>
  <c r="K16" i="22"/>
  <c r="K17" i="22"/>
  <c r="K18" i="22"/>
  <c r="K19" i="22"/>
  <c r="K20" i="22"/>
  <c r="K21" i="22"/>
  <c r="K22" i="22"/>
  <c r="K23" i="22"/>
  <c r="K24" i="22"/>
  <c r="K25" i="22"/>
  <c r="K26" i="22"/>
  <c r="K27" i="22"/>
  <c r="K28" i="22"/>
  <c r="K29" i="22"/>
  <c r="K30" i="22"/>
  <c r="K31" i="22"/>
  <c r="K32" i="22"/>
  <c r="K33" i="22"/>
  <c r="K34" i="22"/>
  <c r="K35" i="22"/>
  <c r="K36" i="22"/>
  <c r="K37" i="22"/>
  <c r="K38" i="22"/>
  <c r="K39" i="22"/>
  <c r="K40" i="22"/>
  <c r="K41" i="22"/>
  <c r="K42" i="22"/>
  <c r="K43" i="22"/>
  <c r="K44" i="22"/>
  <c r="K45" i="22"/>
  <c r="K46" i="22"/>
  <c r="K47" i="22"/>
  <c r="K48" i="22"/>
  <c r="K49" i="22"/>
  <c r="K50" i="22"/>
  <c r="K51" i="22"/>
  <c r="K52" i="22"/>
  <c r="K53" i="22"/>
  <c r="K54" i="22"/>
  <c r="K55" i="22"/>
  <c r="K56" i="22"/>
  <c r="K57" i="22"/>
  <c r="K58" i="22"/>
  <c r="K59" i="22"/>
  <c r="K60" i="22"/>
  <c r="K61" i="22"/>
  <c r="K62" i="22"/>
  <c r="K63" i="22"/>
  <c r="K64" i="22"/>
  <c r="K65" i="22"/>
  <c r="K66" i="22"/>
  <c r="K67" i="22"/>
  <c r="K68" i="22"/>
  <c r="K69" i="22"/>
  <c r="K70" i="22"/>
  <c r="K71" i="22"/>
  <c r="K72" i="22"/>
  <c r="K73" i="22"/>
  <c r="K74" i="22"/>
  <c r="K75" i="22"/>
  <c r="K76" i="22"/>
  <c r="K77" i="22"/>
  <c r="K78" i="22"/>
  <c r="K79" i="22"/>
  <c r="K80" i="22"/>
  <c r="K81" i="22"/>
  <c r="K82" i="22"/>
  <c r="K83" i="22"/>
  <c r="K84" i="22"/>
  <c r="K85" i="22"/>
  <c r="K86" i="22"/>
  <c r="K87" i="22"/>
  <c r="K88" i="22"/>
  <c r="K89" i="22"/>
  <c r="K90" i="22"/>
  <c r="K91" i="22"/>
  <c r="K92" i="22"/>
  <c r="K93" i="22"/>
  <c r="K94" i="22"/>
  <c r="K95" i="22"/>
  <c r="K96" i="22"/>
  <c r="K97" i="22"/>
  <c r="K98" i="22"/>
  <c r="K99" i="22"/>
  <c r="K100" i="22"/>
  <c r="K101" i="22"/>
  <c r="K102" i="22"/>
  <c r="K103" i="22"/>
  <c r="K104" i="22"/>
  <c r="K105" i="22"/>
  <c r="K106" i="22"/>
  <c r="K107" i="22"/>
  <c r="K108" i="22"/>
  <c r="K109" i="22"/>
  <c r="K110" i="22"/>
  <c r="K111" i="22"/>
  <c r="K112" i="22"/>
  <c r="K113" i="22"/>
  <c r="K114" i="22"/>
  <c r="K115" i="22"/>
  <c r="K116" i="22"/>
  <c r="K117" i="22"/>
  <c r="K118" i="22"/>
  <c r="K119" i="22"/>
  <c r="K120" i="22"/>
  <c r="K121" i="22"/>
  <c r="K122" i="22"/>
  <c r="K123" i="22"/>
  <c r="K124" i="22"/>
  <c r="K125" i="22"/>
  <c r="K126" i="22"/>
  <c r="K127" i="22"/>
  <c r="K128" i="22"/>
  <c r="K129" i="22"/>
  <c r="K130" i="22"/>
  <c r="K131" i="22"/>
  <c r="K132" i="22"/>
  <c r="K133" i="22"/>
  <c r="K134" i="22"/>
  <c r="K135" i="22"/>
  <c r="K136" i="22"/>
  <c r="K137" i="22"/>
  <c r="K138" i="22"/>
  <c r="K139" i="22"/>
  <c r="K140" i="22"/>
  <c r="K141" i="22"/>
  <c r="K142" i="22"/>
  <c r="K143" i="22"/>
  <c r="K144" i="22"/>
  <c r="K145" i="22"/>
  <c r="K146" i="22"/>
  <c r="K147" i="22"/>
  <c r="K148" i="22"/>
  <c r="K149" i="22"/>
  <c r="K150" i="22"/>
  <c r="K151" i="22"/>
  <c r="K152" i="22"/>
  <c r="K153" i="22"/>
  <c r="K154" i="22"/>
  <c r="K155" i="22"/>
  <c r="K156" i="22"/>
  <c r="K157" i="22"/>
  <c r="K158" i="22"/>
  <c r="K159" i="22"/>
  <c r="K160" i="22"/>
  <c r="K161" i="22"/>
  <c r="K162" i="22"/>
  <c r="K163" i="22"/>
  <c r="K164" i="22"/>
  <c r="K165" i="22"/>
  <c r="K166" i="22"/>
  <c r="K167" i="22"/>
  <c r="K168" i="22"/>
  <c r="K169" i="22"/>
  <c r="K170" i="22"/>
  <c r="K171" i="22"/>
  <c r="K172" i="22"/>
  <c r="K173" i="22"/>
  <c r="K174" i="22"/>
  <c r="K175" i="22"/>
  <c r="K176" i="22"/>
  <c r="K177" i="22"/>
  <c r="K178" i="22"/>
  <c r="K179" i="22"/>
  <c r="K180" i="22"/>
  <c r="K181" i="22"/>
  <c r="K182" i="22"/>
  <c r="K183" i="22"/>
  <c r="K184" i="22"/>
  <c r="K185" i="22"/>
  <c r="K186" i="22"/>
  <c r="K187" i="22"/>
  <c r="K188" i="22"/>
  <c r="K189" i="22"/>
  <c r="K190" i="22"/>
  <c r="K191" i="22"/>
  <c r="K192" i="22"/>
  <c r="K193" i="22"/>
  <c r="K194" i="22"/>
  <c r="K195" i="22"/>
  <c r="K196" i="22"/>
  <c r="K197" i="22"/>
  <c r="K198" i="22"/>
  <c r="K199" i="22"/>
  <c r="K200" i="22"/>
  <c r="K201" i="22"/>
  <c r="K202" i="22"/>
  <c r="K203" i="22"/>
  <c r="K204" i="22"/>
  <c r="K205" i="22"/>
  <c r="K206" i="22"/>
  <c r="K207" i="22"/>
  <c r="K208" i="22"/>
  <c r="K209" i="22"/>
  <c r="K210" i="22"/>
  <c r="K211" i="22"/>
  <c r="K212" i="22"/>
  <c r="K213" i="22"/>
  <c r="K214" i="22"/>
  <c r="K215" i="22"/>
  <c r="K216" i="22"/>
  <c r="K217" i="22"/>
  <c r="K218" i="22"/>
  <c r="K219" i="22"/>
  <c r="K220" i="22"/>
  <c r="K221" i="22"/>
  <c r="K222" i="22"/>
  <c r="K223" i="22"/>
  <c r="K224" i="22"/>
  <c r="K225" i="22"/>
  <c r="K226" i="22"/>
  <c r="K227" i="22"/>
  <c r="K228" i="22"/>
  <c r="K229" i="22"/>
  <c r="K230" i="22"/>
  <c r="K231" i="22"/>
  <c r="K232" i="22"/>
  <c r="K233" i="22"/>
  <c r="K234" i="22"/>
  <c r="K235" i="22"/>
  <c r="K236" i="22"/>
  <c r="K237" i="22"/>
  <c r="K238" i="22"/>
  <c r="K239" i="22"/>
  <c r="K240" i="22"/>
  <c r="K241" i="22"/>
  <c r="K242" i="22"/>
  <c r="K243" i="22"/>
  <c r="K244" i="22"/>
  <c r="K245" i="22"/>
  <c r="K246" i="22"/>
  <c r="K247" i="22"/>
  <c r="K248" i="22"/>
  <c r="K249" i="22"/>
  <c r="K250" i="22"/>
  <c r="K251" i="22"/>
  <c r="K252" i="22"/>
  <c r="K253" i="22"/>
  <c r="K254" i="22"/>
  <c r="K255" i="22"/>
  <c r="K256" i="22"/>
  <c r="K257" i="22"/>
  <c r="K258" i="22"/>
  <c r="K259" i="22"/>
  <c r="K260" i="22"/>
  <c r="K261" i="22"/>
  <c r="K262" i="22"/>
  <c r="K263" i="22"/>
  <c r="K264" i="22"/>
  <c r="K265" i="22"/>
  <c r="K266" i="22"/>
  <c r="K267" i="22"/>
  <c r="K268" i="22"/>
  <c r="K269" i="22"/>
  <c r="K270" i="22"/>
  <c r="K271" i="22"/>
  <c r="K272" i="22"/>
  <c r="K273" i="22"/>
  <c r="K274" i="22"/>
  <c r="K275" i="22"/>
  <c r="K276" i="22"/>
  <c r="K277" i="22"/>
  <c r="K278" i="22"/>
  <c r="K279" i="22"/>
  <c r="K280" i="22"/>
  <c r="K281" i="22"/>
  <c r="K282" i="22"/>
  <c r="K283" i="22"/>
  <c r="K284" i="22"/>
  <c r="K285" i="22"/>
  <c r="K286" i="22"/>
  <c r="K287" i="22"/>
  <c r="K288" i="22"/>
  <c r="K289" i="22"/>
  <c r="K290" i="22"/>
  <c r="K291" i="22"/>
  <c r="K292" i="22"/>
  <c r="K293" i="22"/>
  <c r="K294" i="22"/>
  <c r="K295" i="22"/>
  <c r="K296" i="22"/>
  <c r="K297" i="22"/>
  <c r="K298" i="22"/>
  <c r="K299" i="22"/>
  <c r="K300" i="22"/>
  <c r="K301" i="22"/>
  <c r="K302" i="22"/>
  <c r="K303" i="22"/>
  <c r="K304" i="22"/>
  <c r="K305" i="22"/>
  <c r="K306" i="22"/>
  <c r="K307" i="22"/>
  <c r="K308" i="22"/>
  <c r="K309" i="22"/>
  <c r="K310" i="22"/>
  <c r="K311" i="22"/>
  <c r="K312" i="22"/>
  <c r="K313" i="22"/>
  <c r="K314" i="22"/>
  <c r="K315" i="22"/>
  <c r="K316" i="22"/>
  <c r="K317" i="22"/>
  <c r="K318" i="22"/>
  <c r="K319" i="22"/>
  <c r="K320" i="22"/>
  <c r="K321" i="22"/>
  <c r="K322" i="22"/>
  <c r="K323" i="22"/>
  <c r="K324" i="22"/>
  <c r="K325" i="22"/>
  <c r="K326" i="22"/>
  <c r="K327" i="22"/>
  <c r="K328" i="22"/>
  <c r="K329" i="22"/>
  <c r="K330" i="22"/>
  <c r="K331" i="22"/>
  <c r="K332" i="22"/>
  <c r="K333" i="22"/>
  <c r="K334" i="22"/>
  <c r="K335" i="22"/>
  <c r="K336" i="22"/>
  <c r="K337" i="22"/>
  <c r="K338" i="22"/>
  <c r="K339" i="22"/>
  <c r="K340" i="22"/>
  <c r="K341" i="22"/>
  <c r="K342" i="22"/>
  <c r="K343" i="22"/>
  <c r="K344" i="22"/>
  <c r="K345" i="22"/>
  <c r="K346" i="22"/>
  <c r="K347" i="22"/>
  <c r="K348" i="22"/>
  <c r="K349" i="22"/>
  <c r="K350" i="22"/>
  <c r="K351" i="22"/>
  <c r="K352" i="22"/>
  <c r="K353" i="22"/>
  <c r="K354" i="22"/>
  <c r="K355" i="22"/>
  <c r="K356" i="22"/>
  <c r="K357" i="22"/>
  <c r="K358" i="22"/>
  <c r="K359" i="22"/>
  <c r="K360" i="22"/>
  <c r="K361" i="22"/>
  <c r="K362" i="22"/>
  <c r="K363" i="22"/>
  <c r="K364" i="22"/>
  <c r="K365" i="22"/>
  <c r="K366" i="22"/>
  <c r="K367" i="22"/>
  <c r="K368" i="22"/>
  <c r="K369" i="22"/>
  <c r="K370" i="22"/>
  <c r="K371" i="22"/>
  <c r="K372" i="22"/>
  <c r="K373" i="22"/>
  <c r="K374" i="22"/>
  <c r="K375" i="22"/>
  <c r="K376" i="22"/>
  <c r="K377" i="22"/>
  <c r="K378" i="22"/>
  <c r="K379" i="22"/>
  <c r="K380" i="22"/>
  <c r="K381" i="22"/>
  <c r="K382" i="22"/>
  <c r="K383" i="22"/>
  <c r="K384" i="22"/>
  <c r="K385" i="22"/>
  <c r="K386" i="22"/>
  <c r="K387" i="22"/>
  <c r="K388" i="22"/>
  <c r="K389" i="22"/>
  <c r="K390" i="22"/>
  <c r="K391" i="22"/>
  <c r="K392" i="22"/>
  <c r="K393" i="22"/>
  <c r="K394" i="22"/>
  <c r="K395" i="22"/>
  <c r="K396" i="22"/>
  <c r="K397" i="22"/>
  <c r="K398" i="22"/>
  <c r="K399" i="22"/>
  <c r="K400" i="22"/>
  <c r="K401" i="22"/>
  <c r="K402" i="22"/>
  <c r="K403" i="22"/>
  <c r="K404" i="22"/>
  <c r="K405" i="22"/>
  <c r="K406" i="22"/>
  <c r="K407" i="22"/>
  <c r="K408" i="22"/>
  <c r="K409" i="22"/>
  <c r="K410" i="22"/>
  <c r="K411" i="22"/>
  <c r="K412" i="22"/>
  <c r="K413" i="22"/>
  <c r="K414" i="22"/>
  <c r="K415" i="22"/>
  <c r="K416" i="22"/>
  <c r="K417" i="22"/>
  <c r="K418" i="22"/>
  <c r="K419" i="22"/>
  <c r="K420" i="22"/>
  <c r="K421" i="22"/>
  <c r="K422" i="22"/>
  <c r="K423" i="22"/>
  <c r="K424" i="22"/>
  <c r="K425" i="22"/>
  <c r="K426" i="22"/>
  <c r="K427" i="22"/>
  <c r="K428" i="22"/>
  <c r="K429" i="22"/>
  <c r="K430" i="22"/>
  <c r="K431" i="22"/>
  <c r="K432" i="22"/>
  <c r="K433" i="22"/>
  <c r="K434" i="22"/>
  <c r="K435" i="22"/>
  <c r="K436" i="22"/>
  <c r="K437" i="22"/>
  <c r="K438" i="22"/>
  <c r="K439" i="22"/>
  <c r="K440" i="22"/>
  <c r="K441" i="22"/>
  <c r="K442" i="22"/>
  <c r="K443" i="22"/>
  <c r="K444" i="22"/>
  <c r="K445" i="22"/>
  <c r="K446" i="22"/>
  <c r="K447" i="22"/>
  <c r="K448" i="22"/>
  <c r="K449" i="22"/>
  <c r="K450" i="22"/>
  <c r="K451" i="22"/>
  <c r="K452" i="22"/>
  <c r="K453" i="22"/>
  <c r="K454" i="22"/>
  <c r="K455" i="22"/>
  <c r="K456" i="22"/>
  <c r="K457" i="22"/>
  <c r="K458" i="22"/>
  <c r="K459" i="22"/>
  <c r="K460" i="22"/>
  <c r="K461" i="22"/>
  <c r="K462" i="22"/>
  <c r="K463" i="22"/>
  <c r="K464" i="22"/>
  <c r="K465" i="22"/>
  <c r="K466" i="22"/>
  <c r="K467" i="22"/>
  <c r="K468" i="22"/>
  <c r="K469" i="22"/>
  <c r="K470" i="22"/>
  <c r="K471" i="22"/>
  <c r="K472" i="22"/>
  <c r="K473" i="22"/>
  <c r="K474" i="22"/>
  <c r="K475" i="22"/>
  <c r="K476" i="22"/>
  <c r="K477" i="22"/>
  <c r="K478" i="22"/>
  <c r="K479" i="22"/>
  <c r="K480" i="22"/>
  <c r="K481" i="22"/>
  <c r="K482" i="22"/>
  <c r="K483" i="22"/>
  <c r="K484" i="22"/>
  <c r="K485" i="22"/>
  <c r="K486" i="22"/>
  <c r="K487" i="22"/>
  <c r="K488" i="22"/>
  <c r="K489" i="22"/>
  <c r="K490" i="22"/>
  <c r="K491" i="22"/>
  <c r="K492" i="22"/>
  <c r="K493" i="22"/>
  <c r="K494" i="22"/>
  <c r="K495" i="22"/>
  <c r="K496" i="22"/>
  <c r="K497" i="22"/>
  <c r="K498" i="22"/>
  <c r="K499" i="22"/>
  <c r="K500" i="22"/>
  <c r="K501" i="22"/>
  <c r="K502" i="22"/>
  <c r="K503" i="22"/>
  <c r="K504" i="22"/>
  <c r="K505" i="22"/>
  <c r="K506" i="22"/>
  <c r="K507" i="22"/>
  <c r="K508" i="22"/>
  <c r="K509" i="22"/>
  <c r="K510" i="22"/>
  <c r="K511" i="22"/>
  <c r="K512" i="22"/>
  <c r="K513" i="22"/>
  <c r="K514" i="22"/>
  <c r="K515" i="22"/>
  <c r="K516" i="22"/>
  <c r="K517" i="22"/>
  <c r="K518" i="22"/>
  <c r="K519" i="22"/>
  <c r="K520" i="22"/>
  <c r="K521" i="22"/>
  <c r="K522" i="22"/>
  <c r="K523" i="22"/>
  <c r="K524" i="22"/>
  <c r="K525" i="22"/>
  <c r="K526" i="22"/>
  <c r="K527" i="22"/>
  <c r="K528" i="22"/>
  <c r="K529" i="22"/>
  <c r="K530" i="22"/>
  <c r="K531" i="22"/>
  <c r="K532" i="22"/>
  <c r="K533" i="22"/>
  <c r="K534" i="22"/>
  <c r="K535" i="22"/>
  <c r="K536" i="22"/>
  <c r="K537" i="22"/>
  <c r="K538" i="22"/>
  <c r="K539" i="22"/>
  <c r="K540" i="22"/>
  <c r="K541" i="22"/>
  <c r="K542" i="22"/>
  <c r="K543" i="22"/>
  <c r="K544" i="22"/>
  <c r="K545" i="22"/>
  <c r="K546" i="22"/>
  <c r="K547" i="22"/>
  <c r="K548" i="22"/>
  <c r="K549" i="22"/>
  <c r="K550" i="22"/>
  <c r="K551" i="22"/>
  <c r="K552" i="22"/>
  <c r="K553" i="22"/>
  <c r="K554" i="22"/>
  <c r="K555" i="22"/>
  <c r="K556" i="22"/>
  <c r="K557" i="22"/>
  <c r="K558" i="22"/>
  <c r="K559" i="22"/>
  <c r="K560" i="22"/>
  <c r="K561" i="22"/>
  <c r="K562" i="22"/>
  <c r="K563" i="22"/>
  <c r="K564" i="22"/>
  <c r="K565" i="22"/>
  <c r="K566" i="22"/>
  <c r="K567" i="22"/>
  <c r="K568" i="22"/>
  <c r="K569" i="22"/>
  <c r="K570" i="22"/>
  <c r="K571" i="22"/>
  <c r="K572" i="22"/>
  <c r="K573" i="22"/>
  <c r="K574" i="22"/>
  <c r="K575" i="22"/>
  <c r="K576" i="22"/>
  <c r="K577" i="22"/>
  <c r="K578" i="22"/>
  <c r="K579" i="22"/>
  <c r="K580" i="22"/>
  <c r="K581" i="22"/>
  <c r="K582" i="22"/>
  <c r="K583" i="22"/>
  <c r="K584" i="22"/>
  <c r="K585" i="22"/>
  <c r="K586" i="22"/>
  <c r="K587" i="22"/>
  <c r="K588" i="22"/>
  <c r="K589" i="22"/>
  <c r="K590" i="22"/>
  <c r="K591" i="22"/>
  <c r="K592" i="22"/>
  <c r="K593" i="22"/>
  <c r="K594" i="22"/>
  <c r="K595" i="22"/>
  <c r="K596" i="22"/>
  <c r="K597" i="22"/>
  <c r="K598" i="22"/>
  <c r="K599" i="22"/>
  <c r="K600" i="22"/>
  <c r="K601" i="22"/>
  <c r="K602" i="22"/>
  <c r="K603" i="22"/>
  <c r="K604" i="22"/>
  <c r="K605" i="22"/>
  <c r="K606" i="22"/>
  <c r="K607" i="22"/>
  <c r="K608" i="22"/>
  <c r="K609" i="22"/>
  <c r="K610" i="22"/>
  <c r="K611" i="22"/>
  <c r="K612" i="22"/>
  <c r="K613" i="22"/>
  <c r="K614" i="22"/>
  <c r="K615" i="22"/>
  <c r="K616" i="22"/>
  <c r="K617" i="22"/>
  <c r="K618" i="22"/>
  <c r="K619" i="22"/>
  <c r="K620" i="22"/>
  <c r="K621" i="22"/>
  <c r="K622" i="22"/>
  <c r="K623" i="22"/>
  <c r="K624" i="22"/>
  <c r="K625" i="22"/>
  <c r="K626" i="22"/>
  <c r="K627" i="22"/>
  <c r="K628" i="22"/>
  <c r="K629" i="22"/>
  <c r="K630" i="22"/>
  <c r="K631" i="22"/>
  <c r="K632" i="22"/>
  <c r="K633" i="22"/>
  <c r="K634" i="22"/>
  <c r="K635" i="22"/>
  <c r="K636" i="22"/>
  <c r="K637" i="22"/>
  <c r="K638" i="22"/>
  <c r="K639" i="22"/>
  <c r="K640" i="22"/>
  <c r="K641" i="22"/>
  <c r="K642" i="22"/>
  <c r="K643" i="22"/>
  <c r="K644" i="22"/>
  <c r="K645" i="22"/>
  <c r="K646" i="22"/>
  <c r="K647" i="22"/>
  <c r="K648" i="22"/>
  <c r="K649" i="22"/>
  <c r="K650" i="22"/>
  <c r="K651" i="22"/>
  <c r="K652" i="22"/>
  <c r="K653" i="22"/>
  <c r="K654" i="22"/>
  <c r="K655" i="22"/>
  <c r="K656" i="22"/>
  <c r="K657" i="22"/>
  <c r="K658" i="22"/>
  <c r="K659" i="22"/>
  <c r="K660" i="22"/>
  <c r="K661" i="22"/>
  <c r="K662" i="22"/>
  <c r="K663" i="22"/>
  <c r="K664" i="22"/>
  <c r="K665" i="22"/>
  <c r="K666" i="22"/>
  <c r="K667" i="22"/>
  <c r="K668" i="22"/>
  <c r="K669" i="22"/>
  <c r="K670" i="22"/>
  <c r="K671" i="22"/>
  <c r="K672" i="22"/>
  <c r="K673" i="22"/>
  <c r="K674" i="22"/>
  <c r="K675" i="22"/>
  <c r="K676" i="22"/>
  <c r="K677" i="22"/>
  <c r="K678" i="22"/>
  <c r="K679" i="22"/>
  <c r="K680" i="22"/>
  <c r="K681" i="22"/>
  <c r="K682" i="22"/>
  <c r="K683" i="22"/>
  <c r="K684" i="22"/>
  <c r="K685" i="22"/>
  <c r="K686" i="22"/>
  <c r="K687" i="22"/>
  <c r="K688" i="22"/>
  <c r="K689" i="22"/>
  <c r="K690" i="22"/>
  <c r="K691" i="22"/>
  <c r="K692" i="22"/>
  <c r="K693" i="22"/>
  <c r="K694" i="22"/>
  <c r="K695" i="22"/>
  <c r="K696" i="22"/>
  <c r="K697" i="22"/>
  <c r="K698" i="22"/>
  <c r="K699" i="22"/>
  <c r="K700" i="22"/>
  <c r="K701" i="22"/>
  <c r="K702" i="22"/>
  <c r="K703" i="22"/>
  <c r="K704" i="22"/>
  <c r="K705" i="22"/>
  <c r="K706" i="22"/>
  <c r="K707" i="22"/>
  <c r="K708" i="22"/>
  <c r="K709" i="22"/>
  <c r="K710" i="22"/>
  <c r="K711" i="22"/>
  <c r="K712" i="22"/>
  <c r="K713" i="22"/>
  <c r="K714" i="22"/>
  <c r="K715" i="22"/>
  <c r="K716" i="22"/>
  <c r="K717" i="22"/>
  <c r="K718" i="22"/>
  <c r="K719" i="22"/>
  <c r="K720" i="22"/>
  <c r="K721" i="22"/>
  <c r="K722" i="22"/>
  <c r="K723" i="22"/>
  <c r="K724" i="22"/>
  <c r="K725" i="22"/>
  <c r="K726" i="22"/>
  <c r="K727" i="22"/>
  <c r="K728" i="22"/>
  <c r="K729" i="22"/>
  <c r="K730" i="22"/>
  <c r="K731" i="22"/>
  <c r="K732" i="22"/>
  <c r="K733" i="22"/>
  <c r="K734" i="22"/>
  <c r="K735" i="22"/>
  <c r="K736" i="22"/>
  <c r="K737" i="22"/>
  <c r="K738" i="22"/>
  <c r="K739" i="22"/>
  <c r="K740" i="22"/>
  <c r="K741" i="22"/>
  <c r="K742" i="22"/>
  <c r="K743" i="22"/>
  <c r="K744" i="22"/>
  <c r="K745" i="22"/>
  <c r="K746" i="22"/>
  <c r="K747" i="22"/>
  <c r="K748" i="22"/>
  <c r="K749" i="22"/>
  <c r="K750" i="22"/>
  <c r="K751" i="22"/>
  <c r="K752" i="22"/>
  <c r="K753" i="22"/>
  <c r="K754" i="22"/>
  <c r="K755" i="22"/>
  <c r="K756" i="22"/>
  <c r="K757" i="22"/>
  <c r="K758" i="22"/>
  <c r="K759" i="22"/>
  <c r="K760" i="22"/>
  <c r="K761" i="22"/>
  <c r="K762" i="22"/>
  <c r="K763" i="22"/>
  <c r="K764" i="22"/>
  <c r="K765" i="22"/>
  <c r="K766" i="22"/>
  <c r="K767" i="22"/>
  <c r="K768" i="22"/>
  <c r="K769" i="22"/>
  <c r="K770" i="22"/>
  <c r="K771" i="22"/>
  <c r="K772" i="22"/>
  <c r="K773" i="22"/>
  <c r="K774" i="22"/>
  <c r="K775" i="22"/>
  <c r="K776" i="22"/>
  <c r="K777" i="22"/>
  <c r="K778" i="22"/>
  <c r="K779" i="22"/>
  <c r="K780" i="22"/>
  <c r="K781" i="22"/>
  <c r="K782" i="22"/>
  <c r="K783" i="22"/>
  <c r="K784" i="22"/>
  <c r="K785" i="22"/>
  <c r="K786" i="22"/>
  <c r="K787" i="22"/>
  <c r="K788" i="22"/>
  <c r="K789" i="22"/>
  <c r="K790" i="22"/>
  <c r="K791" i="22"/>
  <c r="K792" i="22"/>
  <c r="K793" i="22"/>
  <c r="K794" i="22"/>
  <c r="K795" i="22"/>
  <c r="K796" i="22"/>
  <c r="K797" i="22"/>
  <c r="K798" i="22"/>
  <c r="K799" i="22"/>
  <c r="K800" i="22"/>
  <c r="K801" i="22"/>
  <c r="K802" i="22"/>
  <c r="K803" i="22"/>
  <c r="K804" i="22"/>
  <c r="K805" i="22"/>
  <c r="K806" i="22"/>
  <c r="K807" i="22"/>
  <c r="K808" i="22"/>
  <c r="K809" i="22"/>
  <c r="K810" i="22"/>
  <c r="K811" i="22"/>
  <c r="K812" i="22"/>
  <c r="K813" i="22"/>
  <c r="K814" i="22"/>
  <c r="K815" i="22"/>
  <c r="K816" i="22"/>
  <c r="K817" i="22"/>
  <c r="K818" i="22"/>
  <c r="K819" i="22"/>
  <c r="K820" i="22"/>
  <c r="K821" i="22"/>
  <c r="K822" i="22"/>
  <c r="K823" i="22"/>
  <c r="K824" i="22"/>
  <c r="K825" i="22"/>
  <c r="K826" i="22"/>
  <c r="K827" i="22"/>
  <c r="K828" i="22"/>
  <c r="K829" i="22"/>
  <c r="K830" i="22"/>
  <c r="K831" i="22"/>
  <c r="K832" i="22"/>
  <c r="K833" i="22"/>
  <c r="K834" i="22"/>
  <c r="K835" i="22"/>
  <c r="K836" i="22"/>
  <c r="K837" i="22"/>
  <c r="K838" i="22"/>
  <c r="K839" i="22"/>
  <c r="K840" i="22"/>
  <c r="K841" i="22"/>
  <c r="K842" i="22"/>
  <c r="K843" i="22"/>
  <c r="K844" i="22"/>
  <c r="K845" i="22"/>
  <c r="K846" i="22"/>
  <c r="K847" i="22"/>
  <c r="K848" i="22"/>
  <c r="K849" i="22"/>
  <c r="K850" i="22"/>
  <c r="K851" i="22"/>
  <c r="K852" i="22"/>
  <c r="K853" i="22"/>
  <c r="K854" i="22"/>
  <c r="K855" i="22"/>
  <c r="K856" i="22"/>
  <c r="K857" i="22"/>
  <c r="K858" i="22"/>
  <c r="K859" i="22"/>
  <c r="K860" i="22"/>
  <c r="K861" i="22"/>
  <c r="K862" i="22"/>
  <c r="K863" i="22"/>
  <c r="K864" i="22"/>
  <c r="K865" i="22"/>
  <c r="K866" i="22"/>
  <c r="K867" i="22"/>
  <c r="K868" i="22"/>
  <c r="K869" i="22"/>
  <c r="K870" i="22"/>
  <c r="K871" i="22"/>
  <c r="K872" i="22"/>
  <c r="K873" i="22"/>
  <c r="K874" i="22"/>
  <c r="K875" i="22"/>
  <c r="K876" i="22"/>
  <c r="K877" i="22"/>
  <c r="K878" i="22"/>
  <c r="K879" i="22"/>
  <c r="K880" i="22"/>
  <c r="K881" i="22"/>
  <c r="K882" i="22"/>
  <c r="K883" i="22"/>
  <c r="K884" i="22"/>
  <c r="K885" i="22"/>
  <c r="K886" i="22"/>
  <c r="K887" i="22"/>
  <c r="K888" i="22"/>
  <c r="K889" i="22"/>
  <c r="K890" i="22"/>
  <c r="K891" i="22"/>
  <c r="K892" i="22"/>
  <c r="K893" i="22"/>
  <c r="K894" i="22"/>
  <c r="K895" i="22"/>
  <c r="K896" i="22"/>
  <c r="K897" i="22"/>
  <c r="K898" i="22"/>
  <c r="K899" i="22"/>
  <c r="K900" i="22"/>
  <c r="K901" i="22"/>
  <c r="K902" i="22"/>
  <c r="K903" i="22"/>
  <c r="K904" i="22"/>
  <c r="K905" i="22"/>
  <c r="K906" i="22"/>
  <c r="K907" i="22"/>
  <c r="K908" i="22"/>
  <c r="K909" i="22"/>
  <c r="K910" i="22"/>
  <c r="K911" i="22"/>
  <c r="K912" i="22"/>
  <c r="K913" i="22"/>
  <c r="K914" i="22"/>
  <c r="K915" i="22"/>
  <c r="K916" i="22"/>
  <c r="K917" i="22"/>
  <c r="K918" i="22"/>
  <c r="K919" i="22"/>
  <c r="K920" i="22"/>
  <c r="K921" i="22"/>
  <c r="K922" i="22"/>
  <c r="K923" i="22"/>
  <c r="K924" i="22"/>
  <c r="K925" i="22"/>
  <c r="K926" i="22"/>
  <c r="K927" i="22"/>
  <c r="K928" i="22"/>
  <c r="K929" i="22"/>
  <c r="K930" i="22"/>
  <c r="K931" i="22"/>
  <c r="K932" i="22"/>
  <c r="K933" i="22"/>
  <c r="K934" i="22"/>
  <c r="K935" i="22"/>
  <c r="K936" i="22"/>
  <c r="K937" i="22"/>
  <c r="K938" i="22"/>
  <c r="K939" i="22"/>
  <c r="K940" i="22"/>
  <c r="K941" i="22"/>
  <c r="K942" i="22"/>
  <c r="K943" i="22"/>
  <c r="K944" i="22"/>
  <c r="K945" i="22"/>
  <c r="K946" i="22"/>
  <c r="K947" i="22"/>
  <c r="K948" i="22"/>
  <c r="K949" i="22"/>
  <c r="K950" i="22"/>
  <c r="K951" i="22"/>
  <c r="K952" i="22"/>
  <c r="K953" i="22"/>
  <c r="K954" i="22"/>
  <c r="K955" i="22"/>
  <c r="K956" i="22"/>
  <c r="K957" i="22"/>
  <c r="K958" i="22"/>
  <c r="K959" i="22"/>
  <c r="K960" i="22"/>
  <c r="K961" i="22"/>
  <c r="K962" i="22"/>
  <c r="K963" i="22"/>
  <c r="K964" i="22"/>
  <c r="K965" i="22"/>
  <c r="K966" i="22"/>
  <c r="K2" i="22"/>
  <c r="M3" i="22"/>
  <c r="M4" i="22"/>
  <c r="M5" i="22"/>
  <c r="M6" i="22"/>
  <c r="M7" i="22"/>
  <c r="M8" i="22"/>
  <c r="M9" i="22"/>
  <c r="M10" i="22"/>
  <c r="M11" i="22"/>
  <c r="M12" i="22"/>
  <c r="M13" i="22"/>
  <c r="M14" i="22"/>
  <c r="M15" i="22"/>
  <c r="M16" i="22"/>
  <c r="M17" i="22"/>
  <c r="M18" i="22"/>
  <c r="M19" i="22"/>
  <c r="M20" i="22"/>
  <c r="M21" i="22"/>
  <c r="M22" i="22"/>
  <c r="M23" i="22"/>
  <c r="M24" i="22"/>
  <c r="M25" i="22"/>
  <c r="M26" i="22"/>
  <c r="M27" i="22"/>
  <c r="M28" i="22"/>
  <c r="M29" i="22"/>
  <c r="M30" i="22"/>
  <c r="M31" i="22"/>
  <c r="M32" i="22"/>
  <c r="M33" i="22"/>
  <c r="M34" i="22"/>
  <c r="M35" i="22"/>
  <c r="M36" i="22"/>
  <c r="M37" i="22"/>
  <c r="M38" i="22"/>
  <c r="M39" i="22"/>
  <c r="M40" i="22"/>
  <c r="M41" i="22"/>
  <c r="M42" i="22"/>
  <c r="M43" i="22"/>
  <c r="M44" i="22"/>
  <c r="M45" i="22"/>
  <c r="M46" i="22"/>
  <c r="M47" i="22"/>
  <c r="M48" i="22"/>
  <c r="M49" i="22"/>
  <c r="M50" i="22"/>
  <c r="M51" i="22"/>
  <c r="M52" i="22"/>
  <c r="M53" i="22"/>
  <c r="M54" i="22"/>
  <c r="M55" i="22"/>
  <c r="M56" i="22"/>
  <c r="M57" i="22"/>
  <c r="M58" i="22"/>
  <c r="M59" i="22"/>
  <c r="M60" i="22"/>
  <c r="M61" i="22"/>
  <c r="M62" i="22"/>
  <c r="M63" i="22"/>
  <c r="M64" i="22"/>
  <c r="M65" i="22"/>
  <c r="M66" i="22"/>
  <c r="M67" i="22"/>
  <c r="M68" i="22"/>
  <c r="M69" i="22"/>
  <c r="M70" i="22"/>
  <c r="M71" i="22"/>
  <c r="M72" i="22"/>
  <c r="M73" i="22"/>
  <c r="M74" i="22"/>
  <c r="M75" i="22"/>
  <c r="M76" i="22"/>
  <c r="M77" i="22"/>
  <c r="M78" i="22"/>
  <c r="M79" i="22"/>
  <c r="M80" i="22"/>
  <c r="M81" i="22"/>
  <c r="M82" i="22"/>
  <c r="M83" i="22"/>
  <c r="M84" i="22"/>
  <c r="M85" i="22"/>
  <c r="M86" i="22"/>
  <c r="M87" i="22"/>
  <c r="M88" i="22"/>
  <c r="M89" i="22"/>
  <c r="M90" i="22"/>
  <c r="M91" i="22"/>
  <c r="M92" i="22"/>
  <c r="M93" i="22"/>
  <c r="M94" i="22"/>
  <c r="M95" i="22"/>
  <c r="M96" i="22"/>
  <c r="M97" i="22"/>
  <c r="M98" i="22"/>
  <c r="M99" i="22"/>
  <c r="M100" i="22"/>
  <c r="M101" i="22"/>
  <c r="M102" i="22"/>
  <c r="M103" i="22"/>
  <c r="M104" i="22"/>
  <c r="M105" i="22"/>
  <c r="M106" i="22"/>
  <c r="M107" i="22"/>
  <c r="M108" i="22"/>
  <c r="M109" i="22"/>
  <c r="M110" i="22"/>
  <c r="M111" i="22"/>
  <c r="M112" i="22"/>
  <c r="M113" i="22"/>
  <c r="M114" i="22"/>
  <c r="M115" i="22"/>
  <c r="M116" i="22"/>
  <c r="M117" i="22"/>
  <c r="M118" i="22"/>
  <c r="M119" i="22"/>
  <c r="M120" i="22"/>
  <c r="M121" i="22"/>
  <c r="M122" i="22"/>
  <c r="M123" i="22"/>
  <c r="M124" i="22"/>
  <c r="M125" i="22"/>
  <c r="M126" i="22"/>
  <c r="M127" i="22"/>
  <c r="M128" i="22"/>
  <c r="M129" i="22"/>
  <c r="M130" i="22"/>
  <c r="M131" i="22"/>
  <c r="M132" i="22"/>
  <c r="M133" i="22"/>
  <c r="M134" i="22"/>
  <c r="M135" i="22"/>
  <c r="M136" i="22"/>
  <c r="M137" i="22"/>
  <c r="M138" i="22"/>
  <c r="M139" i="22"/>
  <c r="M140" i="22"/>
  <c r="M141" i="22"/>
  <c r="M142" i="22"/>
  <c r="M143" i="22"/>
  <c r="M144" i="22"/>
  <c r="M145" i="22"/>
  <c r="M146" i="22"/>
  <c r="M147" i="22"/>
  <c r="M148" i="22"/>
  <c r="M149" i="22"/>
  <c r="M150" i="22"/>
  <c r="M151" i="22"/>
  <c r="M152" i="22"/>
  <c r="M153" i="22"/>
  <c r="M154" i="22"/>
  <c r="M155" i="22"/>
  <c r="M156" i="22"/>
  <c r="M157" i="22"/>
  <c r="M158" i="22"/>
  <c r="M159" i="22"/>
  <c r="M160" i="22"/>
  <c r="M161" i="22"/>
  <c r="M162" i="22"/>
  <c r="M163" i="22"/>
  <c r="M164" i="22"/>
  <c r="M165" i="22"/>
  <c r="M166" i="22"/>
  <c r="M167" i="22"/>
  <c r="M168" i="22"/>
  <c r="M169" i="22"/>
  <c r="M170" i="22"/>
  <c r="M171" i="22"/>
  <c r="M172" i="22"/>
  <c r="M173" i="22"/>
  <c r="M174" i="22"/>
  <c r="M175" i="22"/>
  <c r="M176" i="22"/>
  <c r="M177" i="22"/>
  <c r="M178" i="22"/>
  <c r="M179" i="22"/>
  <c r="M180" i="22"/>
  <c r="M181" i="22"/>
  <c r="M182" i="22"/>
  <c r="M183" i="22"/>
  <c r="M184" i="22"/>
  <c r="M185" i="22"/>
  <c r="M186" i="22"/>
  <c r="M187" i="22"/>
  <c r="M188" i="22"/>
  <c r="M189" i="22"/>
  <c r="M190" i="22"/>
  <c r="M191" i="22"/>
  <c r="M192" i="22"/>
  <c r="M193" i="22"/>
  <c r="M194" i="22"/>
  <c r="M195" i="22"/>
  <c r="M196" i="22"/>
  <c r="M197" i="22"/>
  <c r="M198" i="22"/>
  <c r="M199" i="22"/>
  <c r="M200" i="22"/>
  <c r="M201" i="22"/>
  <c r="M202" i="22"/>
  <c r="M203" i="22"/>
  <c r="M204" i="22"/>
  <c r="M205" i="22"/>
  <c r="M206" i="22"/>
  <c r="M207" i="22"/>
  <c r="M208" i="22"/>
  <c r="M209" i="22"/>
  <c r="M210" i="22"/>
  <c r="M211" i="22"/>
  <c r="M212" i="22"/>
  <c r="M213" i="22"/>
  <c r="M214" i="22"/>
  <c r="M215" i="22"/>
  <c r="M216" i="22"/>
  <c r="M217" i="22"/>
  <c r="M218" i="22"/>
  <c r="M219" i="22"/>
  <c r="M220" i="22"/>
  <c r="M221" i="22"/>
  <c r="M222" i="22"/>
  <c r="M223" i="22"/>
  <c r="M224" i="22"/>
  <c r="M225" i="22"/>
  <c r="M226" i="22"/>
  <c r="M227" i="22"/>
  <c r="M228" i="22"/>
  <c r="M229" i="22"/>
  <c r="M230" i="22"/>
  <c r="M231" i="22"/>
  <c r="M232" i="22"/>
  <c r="M233" i="22"/>
  <c r="M234" i="22"/>
  <c r="M235" i="22"/>
  <c r="M236" i="22"/>
  <c r="M237" i="22"/>
  <c r="M238" i="22"/>
  <c r="M239" i="22"/>
  <c r="M240" i="22"/>
  <c r="M241" i="22"/>
  <c r="M242" i="22"/>
  <c r="M243" i="22"/>
  <c r="M244" i="22"/>
  <c r="M245" i="22"/>
  <c r="M246" i="22"/>
  <c r="M247" i="22"/>
  <c r="M248" i="22"/>
  <c r="M249" i="22"/>
  <c r="M250" i="22"/>
  <c r="M251" i="22"/>
  <c r="M252" i="22"/>
  <c r="M253" i="22"/>
  <c r="M254" i="22"/>
  <c r="M255" i="22"/>
  <c r="M256" i="22"/>
  <c r="M257" i="22"/>
  <c r="M258" i="22"/>
  <c r="M259" i="22"/>
  <c r="M260" i="22"/>
  <c r="M261" i="22"/>
  <c r="M262" i="22"/>
  <c r="M263" i="22"/>
  <c r="M264" i="22"/>
  <c r="M265" i="22"/>
  <c r="M266" i="22"/>
  <c r="M267" i="22"/>
  <c r="M268" i="22"/>
  <c r="M269" i="22"/>
  <c r="M270" i="22"/>
  <c r="M271" i="22"/>
  <c r="M272" i="22"/>
  <c r="M273" i="22"/>
  <c r="M274" i="22"/>
  <c r="M275" i="22"/>
  <c r="M276" i="22"/>
  <c r="M277" i="22"/>
  <c r="M278" i="22"/>
  <c r="M279" i="22"/>
  <c r="M280" i="22"/>
  <c r="M281" i="22"/>
  <c r="M282" i="22"/>
  <c r="M283" i="22"/>
  <c r="M284" i="22"/>
  <c r="M285" i="22"/>
  <c r="M286" i="22"/>
  <c r="M287" i="22"/>
  <c r="M288" i="22"/>
  <c r="M289" i="22"/>
  <c r="M290" i="22"/>
  <c r="M291" i="22"/>
  <c r="M292" i="22"/>
  <c r="M293" i="22"/>
  <c r="M294" i="22"/>
  <c r="M295" i="22"/>
  <c r="M296" i="22"/>
  <c r="M297" i="22"/>
  <c r="M298" i="22"/>
  <c r="M299" i="22"/>
  <c r="M300" i="22"/>
  <c r="M301" i="22"/>
  <c r="M302" i="22"/>
  <c r="M303" i="22"/>
  <c r="M304" i="22"/>
  <c r="M305" i="22"/>
  <c r="M306" i="22"/>
  <c r="M307" i="22"/>
  <c r="M308" i="22"/>
  <c r="M309" i="22"/>
  <c r="M310" i="22"/>
  <c r="M311" i="22"/>
  <c r="M312" i="22"/>
  <c r="M313" i="22"/>
  <c r="M314" i="22"/>
  <c r="M315" i="22"/>
  <c r="M316" i="22"/>
  <c r="M317" i="22"/>
  <c r="M318" i="22"/>
  <c r="M319" i="22"/>
  <c r="M320" i="22"/>
  <c r="M321" i="22"/>
  <c r="M322" i="22"/>
  <c r="M323" i="22"/>
  <c r="M324" i="22"/>
  <c r="M325" i="22"/>
  <c r="M326" i="22"/>
  <c r="M327" i="22"/>
  <c r="M328" i="22"/>
  <c r="M329" i="22"/>
  <c r="M330" i="22"/>
  <c r="M331" i="22"/>
  <c r="M332" i="22"/>
  <c r="M333" i="22"/>
  <c r="M334" i="22"/>
  <c r="M335" i="22"/>
  <c r="M336" i="22"/>
  <c r="M337" i="22"/>
  <c r="M338" i="22"/>
  <c r="M339" i="22"/>
  <c r="M340" i="22"/>
  <c r="M341" i="22"/>
  <c r="M342" i="22"/>
  <c r="M343" i="22"/>
  <c r="M344" i="22"/>
  <c r="M345" i="22"/>
  <c r="M346" i="22"/>
  <c r="M347" i="22"/>
  <c r="M348" i="22"/>
  <c r="M349" i="22"/>
  <c r="M350" i="22"/>
  <c r="M351" i="22"/>
  <c r="M352" i="22"/>
  <c r="M353" i="22"/>
  <c r="M354" i="22"/>
  <c r="M355" i="22"/>
  <c r="M356" i="22"/>
  <c r="M357" i="22"/>
  <c r="M358" i="22"/>
  <c r="M359" i="22"/>
  <c r="M360" i="22"/>
  <c r="M361" i="22"/>
  <c r="M362" i="22"/>
  <c r="M363" i="22"/>
  <c r="M364" i="22"/>
  <c r="M365" i="22"/>
  <c r="M366" i="22"/>
  <c r="M367" i="22"/>
  <c r="M368" i="22"/>
  <c r="M369" i="22"/>
  <c r="M370" i="22"/>
  <c r="M371" i="22"/>
  <c r="M372" i="22"/>
  <c r="M373" i="22"/>
  <c r="M374" i="22"/>
  <c r="M375" i="22"/>
  <c r="M376" i="22"/>
  <c r="M377" i="22"/>
  <c r="M378" i="22"/>
  <c r="M379" i="22"/>
  <c r="M380" i="22"/>
  <c r="M381" i="22"/>
  <c r="M382" i="22"/>
  <c r="M383" i="22"/>
  <c r="M384" i="22"/>
  <c r="M385" i="22"/>
  <c r="M386" i="22"/>
  <c r="M387" i="22"/>
  <c r="M388" i="22"/>
  <c r="M389" i="22"/>
  <c r="M390" i="22"/>
  <c r="M391" i="22"/>
  <c r="M392" i="22"/>
  <c r="M393" i="22"/>
  <c r="M394" i="22"/>
  <c r="M395" i="22"/>
  <c r="M396" i="22"/>
  <c r="M397" i="22"/>
  <c r="M398" i="22"/>
  <c r="M399" i="22"/>
  <c r="M400" i="22"/>
  <c r="M401" i="22"/>
  <c r="M402" i="22"/>
  <c r="M403" i="22"/>
  <c r="M404" i="22"/>
  <c r="M405" i="22"/>
  <c r="M406" i="22"/>
  <c r="M407" i="22"/>
  <c r="M408" i="22"/>
  <c r="M409" i="22"/>
  <c r="M410" i="22"/>
  <c r="M411" i="22"/>
  <c r="M412" i="22"/>
  <c r="M413" i="22"/>
  <c r="M414" i="22"/>
  <c r="M415" i="22"/>
  <c r="M416" i="22"/>
  <c r="M417" i="22"/>
  <c r="M418" i="22"/>
  <c r="M419" i="22"/>
  <c r="M420" i="22"/>
  <c r="M421" i="22"/>
  <c r="M422" i="22"/>
  <c r="M423" i="22"/>
  <c r="M424" i="22"/>
  <c r="M425" i="22"/>
  <c r="M426" i="22"/>
  <c r="M427" i="22"/>
  <c r="M428" i="22"/>
  <c r="M429" i="22"/>
  <c r="M430" i="22"/>
  <c r="M431" i="22"/>
  <c r="M432" i="22"/>
  <c r="M433" i="22"/>
  <c r="M434" i="22"/>
  <c r="M435" i="22"/>
  <c r="M436" i="22"/>
  <c r="M437" i="22"/>
  <c r="M438" i="22"/>
  <c r="M439" i="22"/>
  <c r="M440" i="22"/>
  <c r="M441" i="22"/>
  <c r="M442" i="22"/>
  <c r="M443" i="22"/>
  <c r="M444" i="22"/>
  <c r="M445" i="22"/>
  <c r="M446" i="22"/>
  <c r="M447" i="22"/>
  <c r="M448" i="22"/>
  <c r="M449" i="22"/>
  <c r="M450" i="22"/>
  <c r="M451" i="22"/>
  <c r="M452" i="22"/>
  <c r="M453" i="22"/>
  <c r="M454" i="22"/>
  <c r="M455" i="22"/>
  <c r="M456" i="22"/>
  <c r="M457" i="22"/>
  <c r="M458" i="22"/>
  <c r="M459" i="22"/>
  <c r="M460" i="22"/>
  <c r="M461" i="22"/>
  <c r="M462" i="22"/>
  <c r="M463" i="22"/>
  <c r="M464" i="22"/>
  <c r="M465" i="22"/>
  <c r="M466" i="22"/>
  <c r="M467" i="22"/>
  <c r="M468" i="22"/>
  <c r="M469" i="22"/>
  <c r="M470" i="22"/>
  <c r="M471" i="22"/>
  <c r="M472" i="22"/>
  <c r="M473" i="22"/>
  <c r="M474" i="22"/>
  <c r="M475" i="22"/>
  <c r="M476" i="22"/>
  <c r="M477" i="22"/>
  <c r="M478" i="22"/>
  <c r="M479" i="22"/>
  <c r="M480" i="22"/>
  <c r="M481" i="22"/>
  <c r="M482" i="22"/>
  <c r="M483" i="22"/>
  <c r="M484" i="22"/>
  <c r="M485" i="22"/>
  <c r="M486" i="22"/>
  <c r="M487" i="22"/>
  <c r="M488" i="22"/>
  <c r="M489" i="22"/>
  <c r="M490" i="22"/>
  <c r="M491" i="22"/>
  <c r="M492" i="22"/>
  <c r="M493" i="22"/>
  <c r="M494" i="22"/>
  <c r="M495" i="22"/>
  <c r="M496" i="22"/>
  <c r="M497" i="22"/>
  <c r="M498" i="22"/>
  <c r="M499" i="22"/>
  <c r="M500" i="22"/>
  <c r="M501" i="22"/>
  <c r="M502" i="22"/>
  <c r="M503" i="22"/>
  <c r="M504" i="22"/>
  <c r="M505" i="22"/>
  <c r="M506" i="22"/>
  <c r="M507" i="22"/>
  <c r="M508" i="22"/>
  <c r="M509" i="22"/>
  <c r="M510" i="22"/>
  <c r="M511" i="22"/>
  <c r="M512" i="22"/>
  <c r="M513" i="22"/>
  <c r="M514" i="22"/>
  <c r="M515" i="22"/>
  <c r="M516" i="22"/>
  <c r="M517" i="22"/>
  <c r="M518" i="22"/>
  <c r="M519" i="22"/>
  <c r="M520" i="22"/>
  <c r="M521" i="22"/>
  <c r="M522" i="22"/>
  <c r="M523" i="22"/>
  <c r="M524" i="22"/>
  <c r="M525" i="22"/>
  <c r="M526" i="22"/>
  <c r="M527" i="22"/>
  <c r="M528" i="22"/>
  <c r="M529" i="22"/>
  <c r="M530" i="22"/>
  <c r="M531" i="22"/>
  <c r="M532" i="22"/>
  <c r="M533" i="22"/>
  <c r="M534" i="22"/>
  <c r="M535" i="22"/>
  <c r="M536" i="22"/>
  <c r="M537" i="22"/>
  <c r="M538" i="22"/>
  <c r="M539" i="22"/>
  <c r="M540" i="22"/>
  <c r="M541" i="22"/>
  <c r="M542" i="22"/>
  <c r="M543" i="22"/>
  <c r="M544" i="22"/>
  <c r="M545" i="22"/>
  <c r="M546" i="22"/>
  <c r="M547" i="22"/>
  <c r="M548" i="22"/>
  <c r="M549" i="22"/>
  <c r="M550" i="22"/>
  <c r="M551" i="22"/>
  <c r="M552" i="22"/>
  <c r="M553" i="22"/>
  <c r="M554" i="22"/>
  <c r="M555" i="22"/>
  <c r="M556" i="22"/>
  <c r="M557" i="22"/>
  <c r="M558" i="22"/>
  <c r="M559" i="22"/>
  <c r="M560" i="22"/>
  <c r="M561" i="22"/>
  <c r="M562" i="22"/>
  <c r="M563" i="22"/>
  <c r="M564" i="22"/>
  <c r="M565" i="22"/>
  <c r="M566" i="22"/>
  <c r="M567" i="22"/>
  <c r="M568" i="22"/>
  <c r="M569" i="22"/>
  <c r="M570" i="22"/>
  <c r="M571" i="22"/>
  <c r="M572" i="22"/>
  <c r="M573" i="22"/>
  <c r="M574" i="22"/>
  <c r="M575" i="22"/>
  <c r="M576" i="22"/>
  <c r="M577" i="22"/>
  <c r="M578" i="22"/>
  <c r="M579" i="22"/>
  <c r="M580" i="22"/>
  <c r="M581" i="22"/>
  <c r="M582" i="22"/>
  <c r="M583" i="22"/>
  <c r="M584" i="22"/>
  <c r="M585" i="22"/>
  <c r="M586" i="22"/>
  <c r="M587" i="22"/>
  <c r="M588" i="22"/>
  <c r="M589" i="22"/>
  <c r="M590" i="22"/>
  <c r="M591" i="22"/>
  <c r="M592" i="22"/>
  <c r="M593" i="22"/>
  <c r="M594" i="22"/>
  <c r="M595" i="22"/>
  <c r="M596" i="22"/>
  <c r="M597" i="22"/>
  <c r="M598" i="22"/>
  <c r="M599" i="22"/>
  <c r="M600" i="22"/>
  <c r="M601" i="22"/>
  <c r="M602" i="22"/>
  <c r="M603" i="22"/>
  <c r="M604" i="22"/>
  <c r="M605" i="22"/>
  <c r="M606" i="22"/>
  <c r="M607" i="22"/>
  <c r="M608" i="22"/>
  <c r="M609" i="22"/>
  <c r="M610" i="22"/>
  <c r="M611" i="22"/>
  <c r="M612" i="22"/>
  <c r="M613" i="22"/>
  <c r="M614" i="22"/>
  <c r="M615" i="22"/>
  <c r="M616" i="22"/>
  <c r="M617" i="22"/>
  <c r="M618" i="22"/>
  <c r="M619" i="22"/>
  <c r="M620" i="22"/>
  <c r="M621" i="22"/>
  <c r="M622" i="22"/>
  <c r="M623" i="22"/>
  <c r="M624" i="22"/>
  <c r="M625" i="22"/>
  <c r="M626" i="22"/>
  <c r="M627" i="22"/>
  <c r="M628" i="22"/>
  <c r="M629" i="22"/>
  <c r="M630" i="22"/>
  <c r="M631" i="22"/>
  <c r="M632" i="22"/>
  <c r="M633" i="22"/>
  <c r="M634" i="22"/>
  <c r="M635" i="22"/>
  <c r="M636" i="22"/>
  <c r="M637" i="22"/>
  <c r="M638" i="22"/>
  <c r="M639" i="22"/>
  <c r="M640" i="22"/>
  <c r="M641" i="22"/>
  <c r="M642" i="22"/>
  <c r="M643" i="22"/>
  <c r="M644" i="22"/>
  <c r="M645" i="22"/>
  <c r="M646" i="22"/>
  <c r="M647" i="22"/>
  <c r="M648" i="22"/>
  <c r="M649" i="22"/>
  <c r="M650" i="22"/>
  <c r="M651" i="22"/>
  <c r="M652" i="22"/>
  <c r="M653" i="22"/>
  <c r="M654" i="22"/>
  <c r="M655" i="22"/>
  <c r="M656" i="22"/>
  <c r="M657" i="22"/>
  <c r="M658" i="22"/>
  <c r="M659" i="22"/>
  <c r="M660" i="22"/>
  <c r="M661" i="22"/>
  <c r="M662" i="22"/>
  <c r="M663" i="22"/>
  <c r="M664" i="22"/>
  <c r="M665" i="22"/>
  <c r="M666" i="22"/>
  <c r="M667" i="22"/>
  <c r="M668" i="22"/>
  <c r="M669" i="22"/>
  <c r="M670" i="22"/>
  <c r="M671" i="22"/>
  <c r="M672" i="22"/>
  <c r="M673" i="22"/>
  <c r="M674" i="22"/>
  <c r="M675" i="22"/>
  <c r="M676" i="22"/>
  <c r="M677" i="22"/>
  <c r="M678" i="22"/>
  <c r="M679" i="22"/>
  <c r="M680" i="22"/>
  <c r="M681" i="22"/>
  <c r="M682" i="22"/>
  <c r="M683" i="22"/>
  <c r="M684" i="22"/>
  <c r="M685" i="22"/>
  <c r="M686" i="22"/>
  <c r="M687" i="22"/>
  <c r="M688" i="22"/>
  <c r="M689" i="22"/>
  <c r="M690" i="22"/>
  <c r="M691" i="22"/>
  <c r="M692" i="22"/>
  <c r="M693" i="22"/>
  <c r="M694" i="22"/>
  <c r="M695" i="22"/>
  <c r="M696" i="22"/>
  <c r="M697" i="22"/>
  <c r="M698" i="22"/>
  <c r="M699" i="22"/>
  <c r="M700" i="22"/>
  <c r="M701" i="22"/>
  <c r="M702" i="22"/>
  <c r="M703" i="22"/>
  <c r="M704" i="22"/>
  <c r="M705" i="22"/>
  <c r="M706" i="22"/>
  <c r="M707" i="22"/>
  <c r="M708" i="22"/>
  <c r="M709" i="22"/>
  <c r="M710" i="22"/>
  <c r="M711" i="22"/>
  <c r="M712" i="22"/>
  <c r="M713" i="22"/>
  <c r="M714" i="22"/>
  <c r="M715" i="22"/>
  <c r="M716" i="22"/>
  <c r="M717" i="22"/>
  <c r="M718" i="22"/>
  <c r="M719" i="22"/>
  <c r="M720" i="22"/>
  <c r="M721" i="22"/>
  <c r="M722" i="22"/>
  <c r="M723" i="22"/>
  <c r="M724" i="22"/>
  <c r="M725" i="22"/>
  <c r="M726" i="22"/>
  <c r="M727" i="22"/>
  <c r="M728" i="22"/>
  <c r="M729" i="22"/>
  <c r="M730" i="22"/>
  <c r="M731" i="22"/>
  <c r="M732" i="22"/>
  <c r="M733" i="22"/>
  <c r="M734" i="22"/>
  <c r="M735" i="22"/>
  <c r="M736" i="22"/>
  <c r="M737" i="22"/>
  <c r="M738" i="22"/>
  <c r="M739" i="22"/>
  <c r="M740" i="22"/>
  <c r="M741" i="22"/>
  <c r="M742" i="22"/>
  <c r="M743" i="22"/>
  <c r="M744" i="22"/>
  <c r="M745" i="22"/>
  <c r="M746" i="22"/>
  <c r="M747" i="22"/>
  <c r="M748" i="22"/>
  <c r="M749" i="22"/>
  <c r="M750" i="22"/>
  <c r="M751" i="22"/>
  <c r="M752" i="22"/>
  <c r="M753" i="22"/>
  <c r="M754" i="22"/>
  <c r="M755" i="22"/>
  <c r="M756" i="22"/>
  <c r="M757" i="22"/>
  <c r="M758" i="22"/>
  <c r="M759" i="22"/>
  <c r="M760" i="22"/>
  <c r="M761" i="22"/>
  <c r="M762" i="22"/>
  <c r="M763" i="22"/>
  <c r="M764" i="22"/>
  <c r="M765" i="22"/>
  <c r="M766" i="22"/>
  <c r="M767" i="22"/>
  <c r="M768" i="22"/>
  <c r="M769" i="22"/>
  <c r="M770" i="22"/>
  <c r="M771" i="22"/>
  <c r="M772" i="22"/>
  <c r="M773" i="22"/>
  <c r="M774" i="22"/>
  <c r="M775" i="22"/>
  <c r="M776" i="22"/>
  <c r="M777" i="22"/>
  <c r="M778" i="22"/>
  <c r="M779" i="22"/>
  <c r="M780" i="22"/>
  <c r="M781" i="22"/>
  <c r="M782" i="22"/>
  <c r="M783" i="22"/>
  <c r="M784" i="22"/>
  <c r="M785" i="22"/>
  <c r="M786" i="22"/>
  <c r="M787" i="22"/>
  <c r="M788" i="22"/>
  <c r="M789" i="22"/>
  <c r="M790" i="22"/>
  <c r="M791" i="22"/>
  <c r="M792" i="22"/>
  <c r="M793" i="22"/>
  <c r="M794" i="22"/>
  <c r="M795" i="22"/>
  <c r="M796" i="22"/>
  <c r="M797" i="22"/>
  <c r="M798" i="22"/>
  <c r="M799" i="22"/>
  <c r="M800" i="22"/>
  <c r="M801" i="22"/>
  <c r="M802" i="22"/>
  <c r="M803" i="22"/>
  <c r="M804" i="22"/>
  <c r="M805" i="22"/>
  <c r="M806" i="22"/>
  <c r="M807" i="22"/>
  <c r="M808" i="22"/>
  <c r="M809" i="22"/>
  <c r="M810" i="22"/>
  <c r="M811" i="22"/>
  <c r="M812" i="22"/>
  <c r="M813" i="22"/>
  <c r="M814" i="22"/>
  <c r="M815" i="22"/>
  <c r="M816" i="22"/>
  <c r="M817" i="22"/>
  <c r="M818" i="22"/>
  <c r="M819" i="22"/>
  <c r="M820" i="22"/>
  <c r="M821" i="22"/>
  <c r="M822" i="22"/>
  <c r="M823" i="22"/>
  <c r="M824" i="22"/>
  <c r="M825" i="22"/>
  <c r="M826" i="22"/>
  <c r="M827" i="22"/>
  <c r="M828" i="22"/>
  <c r="M829" i="22"/>
  <c r="M830" i="22"/>
  <c r="M831" i="22"/>
  <c r="M832" i="22"/>
  <c r="M833" i="22"/>
  <c r="M834" i="22"/>
  <c r="M835" i="22"/>
  <c r="M836" i="22"/>
  <c r="M837" i="22"/>
  <c r="M838" i="22"/>
  <c r="M839" i="22"/>
  <c r="M840" i="22"/>
  <c r="M841" i="22"/>
  <c r="M842" i="22"/>
  <c r="M843" i="22"/>
  <c r="M844" i="22"/>
  <c r="M845" i="22"/>
  <c r="M846" i="22"/>
  <c r="M847" i="22"/>
  <c r="M848" i="22"/>
  <c r="M849" i="22"/>
  <c r="M850" i="22"/>
  <c r="M851" i="22"/>
  <c r="M852" i="22"/>
  <c r="M853" i="22"/>
  <c r="M854" i="22"/>
  <c r="M855" i="22"/>
  <c r="M856" i="22"/>
  <c r="M857" i="22"/>
  <c r="M858" i="22"/>
  <c r="M859" i="22"/>
  <c r="M860" i="22"/>
  <c r="M861" i="22"/>
  <c r="M862" i="22"/>
  <c r="M863" i="22"/>
  <c r="M864" i="22"/>
  <c r="M865" i="22"/>
  <c r="M866" i="22"/>
  <c r="M867" i="22"/>
  <c r="M868" i="22"/>
  <c r="M869" i="22"/>
  <c r="M870" i="22"/>
  <c r="M871" i="22"/>
  <c r="M872" i="22"/>
  <c r="M873" i="22"/>
  <c r="M874" i="22"/>
  <c r="M875" i="22"/>
  <c r="M876" i="22"/>
  <c r="M877" i="22"/>
  <c r="M878" i="22"/>
  <c r="M879" i="22"/>
  <c r="M880" i="22"/>
  <c r="M881" i="22"/>
  <c r="M882" i="22"/>
  <c r="M883" i="22"/>
  <c r="M884" i="22"/>
  <c r="M885" i="22"/>
  <c r="M886" i="22"/>
  <c r="M887" i="22"/>
  <c r="M888" i="22"/>
  <c r="M889" i="22"/>
  <c r="M890" i="22"/>
  <c r="M891" i="22"/>
  <c r="M892" i="22"/>
  <c r="M893" i="22"/>
  <c r="M894" i="22"/>
  <c r="M895" i="22"/>
  <c r="M896" i="22"/>
  <c r="M897" i="22"/>
  <c r="M898" i="22"/>
  <c r="M899" i="22"/>
  <c r="M900" i="22"/>
  <c r="M901" i="22"/>
  <c r="M902" i="22"/>
  <c r="M903" i="22"/>
  <c r="M904" i="22"/>
  <c r="M905" i="22"/>
  <c r="M906" i="22"/>
  <c r="M907" i="22"/>
  <c r="M908" i="22"/>
  <c r="M909" i="22"/>
  <c r="M910" i="22"/>
  <c r="M911" i="22"/>
  <c r="M912" i="22"/>
  <c r="M913" i="22"/>
  <c r="M914" i="22"/>
  <c r="M915" i="22"/>
  <c r="M916" i="22"/>
  <c r="M917" i="22"/>
  <c r="M918" i="22"/>
  <c r="M919" i="22"/>
  <c r="M920" i="22"/>
  <c r="M921" i="22"/>
  <c r="M922" i="22"/>
  <c r="M923" i="22"/>
  <c r="M924" i="22"/>
  <c r="M925" i="22"/>
  <c r="M926" i="22"/>
  <c r="M927" i="22"/>
  <c r="M928" i="22"/>
  <c r="M929" i="22"/>
  <c r="M930" i="22"/>
  <c r="M931" i="22"/>
  <c r="M932" i="22"/>
  <c r="M933" i="22"/>
  <c r="M934" i="22"/>
  <c r="M935" i="22"/>
  <c r="M936" i="22"/>
  <c r="M937" i="22"/>
  <c r="M938" i="22"/>
  <c r="M939" i="22"/>
  <c r="M940" i="22"/>
  <c r="M941" i="22"/>
  <c r="M942" i="22"/>
  <c r="M943" i="22"/>
  <c r="M944" i="22"/>
  <c r="M945" i="22"/>
  <c r="M946" i="22"/>
  <c r="M947" i="22"/>
  <c r="M948" i="22"/>
  <c r="M949" i="22"/>
  <c r="M950" i="22"/>
  <c r="M951" i="22"/>
  <c r="M952" i="22"/>
  <c r="M953" i="22"/>
  <c r="M954" i="22"/>
  <c r="M955" i="22"/>
  <c r="M956" i="22"/>
  <c r="M957" i="22"/>
  <c r="M958" i="22"/>
  <c r="M959" i="22"/>
  <c r="M960" i="22"/>
  <c r="M961" i="22"/>
  <c r="M962" i="22"/>
  <c r="M963" i="22"/>
  <c r="M964" i="22"/>
  <c r="M965" i="22"/>
  <c r="M966" i="22"/>
  <c r="M2" i="22"/>
  <c r="G61" i="33" l="1"/>
  <c r="E61" i="33"/>
  <c r="H61" i="33" s="1"/>
  <c r="G60" i="33"/>
  <c r="E60" i="33"/>
  <c r="H60" i="33" s="1"/>
  <c r="E59" i="33"/>
  <c r="H59" i="33" s="1"/>
  <c r="G59" i="33"/>
  <c r="E58" i="33"/>
  <c r="H58" i="33" s="1"/>
  <c r="G58" i="33"/>
  <c r="G57" i="33"/>
  <c r="E57" i="33"/>
  <c r="H57" i="33" s="1"/>
  <c r="G56" i="33"/>
  <c r="E56" i="33"/>
  <c r="H56" i="33" s="1"/>
  <c r="E45" i="33"/>
  <c r="H45" i="33" s="1"/>
  <c r="G24" i="33"/>
  <c r="G12" i="33"/>
  <c r="G49" i="33"/>
  <c r="E43" i="33"/>
  <c r="H43" i="33" s="1"/>
  <c r="E38" i="33"/>
  <c r="H38" i="33" s="1"/>
  <c r="E33" i="33"/>
  <c r="H33" i="33" s="1"/>
  <c r="E27" i="33"/>
  <c r="H27" i="33" s="1"/>
  <c r="G17" i="33"/>
  <c r="E11" i="33"/>
  <c r="H11" i="33" s="1"/>
  <c r="E6" i="33"/>
  <c r="H6" i="33" s="1"/>
  <c r="G50" i="33"/>
  <c r="G34" i="33"/>
  <c r="E18" i="33"/>
  <c r="H18" i="33" s="1"/>
  <c r="E44" i="33"/>
  <c r="H44" i="33" s="1"/>
  <c r="E13" i="33"/>
  <c r="H13" i="33" s="1"/>
  <c r="E55" i="33"/>
  <c r="H55" i="33" s="1"/>
  <c r="E39" i="33"/>
  <c r="H39" i="33" s="1"/>
  <c r="E28" i="33"/>
  <c r="H28" i="33" s="1"/>
  <c r="G23" i="33"/>
  <c r="G48" i="33"/>
  <c r="G44" i="33"/>
  <c r="G40" i="33"/>
  <c r="G36" i="33"/>
  <c r="G32" i="33"/>
  <c r="G28" i="33"/>
  <c r="G16" i="33"/>
  <c r="G4" i="33"/>
  <c r="G41" i="33"/>
  <c r="G25" i="33"/>
  <c r="E9" i="33"/>
  <c r="H9" i="33" s="1"/>
  <c r="E51" i="33"/>
  <c r="H51" i="33" s="1"/>
  <c r="G46" i="33"/>
  <c r="G42" i="33"/>
  <c r="G38" i="33"/>
  <c r="E35" i="33"/>
  <c r="H35" i="33" s="1"/>
  <c r="G30" i="33"/>
  <c r="G26" i="33"/>
  <c r="G22" i="33"/>
  <c r="E19" i="33"/>
  <c r="H19" i="33" s="1"/>
  <c r="G18" i="33"/>
  <c r="G14" i="33"/>
  <c r="E3" i="33"/>
  <c r="H3" i="33" s="1"/>
  <c r="E42" i="33"/>
  <c r="H42" i="33" s="1"/>
  <c r="E26" i="33"/>
  <c r="H26" i="33" s="1"/>
  <c r="G20" i="33"/>
  <c r="G39" i="33"/>
  <c r="G7" i="33"/>
  <c r="E47" i="33"/>
  <c r="H47" i="33" s="1"/>
  <c r="G54" i="33"/>
  <c r="E54" i="33"/>
  <c r="H54" i="33" s="1"/>
  <c r="G53" i="33"/>
  <c r="E53" i="33"/>
  <c r="H53" i="33" s="1"/>
  <c r="E52" i="33"/>
  <c r="H52" i="33" s="1"/>
  <c r="G52" i="33"/>
  <c r="G19" i="33"/>
  <c r="G27" i="33"/>
  <c r="G35" i="33"/>
  <c r="G43" i="33"/>
  <c r="G3" i="33"/>
  <c r="E4" i="33"/>
  <c r="H4" i="33" s="1"/>
  <c r="E5" i="33"/>
  <c r="H5" i="33" s="1"/>
  <c r="G5" i="33"/>
  <c r="G6" i="33"/>
  <c r="G8" i="33"/>
  <c r="E8" i="33"/>
  <c r="H8" i="33" s="1"/>
  <c r="E10" i="33"/>
  <c r="H10" i="33" s="1"/>
  <c r="G10" i="33"/>
  <c r="G11" i="33"/>
  <c r="G13" i="33"/>
  <c r="G21" i="33"/>
  <c r="E21" i="33"/>
  <c r="H21" i="33" s="1"/>
  <c r="G29" i="33"/>
  <c r="E29" i="33"/>
  <c r="H29" i="33" s="1"/>
  <c r="G37" i="33"/>
  <c r="E37" i="33"/>
  <c r="H37" i="33" s="1"/>
  <c r="G15" i="33"/>
  <c r="E15" i="33"/>
  <c r="H15" i="33" s="1"/>
  <c r="G31" i="33"/>
  <c r="E31" i="33"/>
  <c r="H31" i="33" s="1"/>
  <c r="E25" i="33"/>
  <c r="H25" i="33" s="1"/>
  <c r="G33" i="33"/>
  <c r="E41" i="33"/>
  <c r="H41" i="33" s="1"/>
  <c r="E20" i="33"/>
  <c r="H20" i="33" s="1"/>
  <c r="E22" i="33"/>
  <c r="H22" i="33" s="1"/>
  <c r="E32" i="33"/>
  <c r="H32" i="33" s="1"/>
  <c r="E36" i="33"/>
  <c r="H36" i="33" s="1"/>
  <c r="G45" i="33"/>
  <c r="G47" i="33"/>
  <c r="E48" i="33"/>
  <c r="H48" i="33" s="1"/>
  <c r="G51" i="33"/>
  <c r="L3" i="22"/>
  <c r="L4" i="22"/>
  <c r="L5" i="22"/>
  <c r="L6" i="22"/>
  <c r="L7" i="22"/>
  <c r="L8" i="22"/>
  <c r="L9" i="22"/>
  <c r="L10" i="22"/>
  <c r="L11" i="22"/>
  <c r="L12" i="22"/>
  <c r="L13" i="22"/>
  <c r="L14" i="22"/>
  <c r="L15" i="22"/>
  <c r="L16" i="22"/>
  <c r="L17" i="22"/>
  <c r="L18" i="22"/>
  <c r="L19" i="22"/>
  <c r="L20" i="22"/>
  <c r="L21" i="22"/>
  <c r="L22" i="22"/>
  <c r="L23" i="22"/>
  <c r="L24" i="22"/>
  <c r="L25" i="22"/>
  <c r="L26" i="22"/>
  <c r="L27" i="22"/>
  <c r="L28" i="22"/>
  <c r="L29" i="22"/>
  <c r="L30" i="22"/>
  <c r="L31" i="22"/>
  <c r="L32" i="22"/>
  <c r="L33" i="22"/>
  <c r="L34" i="22"/>
  <c r="L35" i="22"/>
  <c r="L36" i="22"/>
  <c r="L37" i="22"/>
  <c r="L38" i="22"/>
  <c r="L39" i="22"/>
  <c r="L40" i="22"/>
  <c r="L41" i="22"/>
  <c r="L42" i="22"/>
  <c r="L43" i="22"/>
  <c r="L44" i="22"/>
  <c r="L45" i="2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L85" i="22"/>
  <c r="L86" i="22"/>
  <c r="L87" i="22"/>
  <c r="L88" i="22"/>
  <c r="L89" i="22"/>
  <c r="L90" i="22"/>
  <c r="L91" i="22"/>
  <c r="L92" i="22"/>
  <c r="L93" i="22"/>
  <c r="L94" i="22"/>
  <c r="L95" i="22"/>
  <c r="L96" i="22"/>
  <c r="L97" i="22"/>
  <c r="L98" i="22"/>
  <c r="L99" i="22"/>
  <c r="L100" i="22"/>
  <c r="L101" i="22"/>
  <c r="L102" i="22"/>
  <c r="L103" i="22"/>
  <c r="L104" i="22"/>
  <c r="L105" i="22"/>
  <c r="L106" i="22"/>
  <c r="L107" i="22"/>
  <c r="L108" i="22"/>
  <c r="L109" i="22"/>
  <c r="L110" i="22"/>
  <c r="L111" i="22"/>
  <c r="L112" i="22"/>
  <c r="L113" i="22"/>
  <c r="L114" i="22"/>
  <c r="L115" i="22"/>
  <c r="L116" i="22"/>
  <c r="L117" i="22"/>
  <c r="L118" i="22"/>
  <c r="L119" i="22"/>
  <c r="L120" i="22"/>
  <c r="L121" i="22"/>
  <c r="L122" i="22"/>
  <c r="L123" i="22"/>
  <c r="L124" i="22"/>
  <c r="L125" i="22"/>
  <c r="L126" i="22"/>
  <c r="L127" i="22"/>
  <c r="L128" i="22"/>
  <c r="L129" i="22"/>
  <c r="L130" i="22"/>
  <c r="L131" i="22"/>
  <c r="L132" i="22"/>
  <c r="L133" i="22"/>
  <c r="L134" i="22"/>
  <c r="L135" i="22"/>
  <c r="L136" i="22"/>
  <c r="L137" i="22"/>
  <c r="L138" i="22"/>
  <c r="L139" i="22"/>
  <c r="L140" i="22"/>
  <c r="L141" i="22"/>
  <c r="L142" i="22"/>
  <c r="L143" i="22"/>
  <c r="L144" i="22"/>
  <c r="L145" i="22"/>
  <c r="L146" i="22"/>
  <c r="L147" i="22"/>
  <c r="L148" i="22"/>
  <c r="L149" i="22"/>
  <c r="L150" i="22"/>
  <c r="L151" i="22"/>
  <c r="L152" i="22"/>
  <c r="L153" i="22"/>
  <c r="L154" i="22"/>
  <c r="L155" i="22"/>
  <c r="L156" i="22"/>
  <c r="L157" i="22"/>
  <c r="L158" i="22"/>
  <c r="L159" i="22"/>
  <c r="L160" i="22"/>
  <c r="L161" i="22"/>
  <c r="L162" i="22"/>
  <c r="L163" i="22"/>
  <c r="L164" i="22"/>
  <c r="L165" i="22"/>
  <c r="L166" i="22"/>
  <c r="L167" i="22"/>
  <c r="L168" i="22"/>
  <c r="L169" i="22"/>
  <c r="L170" i="22"/>
  <c r="L171" i="22"/>
  <c r="L172" i="22"/>
  <c r="L173" i="22"/>
  <c r="L174" i="22"/>
  <c r="L175" i="22"/>
  <c r="L176" i="22"/>
  <c r="L177" i="22"/>
  <c r="L178" i="22"/>
  <c r="L179" i="22"/>
  <c r="L180" i="22"/>
  <c r="L181" i="22"/>
  <c r="L182" i="22"/>
  <c r="L183" i="22"/>
  <c r="L184" i="22"/>
  <c r="L185" i="22"/>
  <c r="L186" i="22"/>
  <c r="L187" i="22"/>
  <c r="L188" i="22"/>
  <c r="L189" i="22"/>
  <c r="L190" i="22"/>
  <c r="L191" i="22"/>
  <c r="L192" i="22"/>
  <c r="L193" i="22"/>
  <c r="L194" i="22"/>
  <c r="L195" i="22"/>
  <c r="L196" i="22"/>
  <c r="L197" i="22"/>
  <c r="L198" i="22"/>
  <c r="L199" i="22"/>
  <c r="L200" i="22"/>
  <c r="L201" i="22"/>
  <c r="L202" i="22"/>
  <c r="L203" i="22"/>
  <c r="L204" i="22"/>
  <c r="L205" i="22"/>
  <c r="L206" i="22"/>
  <c r="L207" i="22"/>
  <c r="L208" i="22"/>
  <c r="L209" i="22"/>
  <c r="L210" i="22"/>
  <c r="L211" i="22"/>
  <c r="L212" i="22"/>
  <c r="L213" i="22"/>
  <c r="L214" i="22"/>
  <c r="L215" i="22"/>
  <c r="L216" i="22"/>
  <c r="L217" i="22"/>
  <c r="L218" i="22"/>
  <c r="L219" i="22"/>
  <c r="L220" i="22"/>
  <c r="L221" i="22"/>
  <c r="L222" i="22"/>
  <c r="L223" i="22"/>
  <c r="L224" i="22"/>
  <c r="L225" i="22"/>
  <c r="L226" i="22"/>
  <c r="L227" i="22"/>
  <c r="L228" i="22"/>
  <c r="L229" i="22"/>
  <c r="L230" i="22"/>
  <c r="L231" i="22"/>
  <c r="L232" i="22"/>
  <c r="L233" i="22"/>
  <c r="L234" i="22"/>
  <c r="L235" i="22"/>
  <c r="L236" i="22"/>
  <c r="L237" i="22"/>
  <c r="L238" i="22"/>
  <c r="L239" i="22"/>
  <c r="L240" i="22"/>
  <c r="L241" i="22"/>
  <c r="L242" i="22"/>
  <c r="L243" i="22"/>
  <c r="L244" i="22"/>
  <c r="L245" i="22"/>
  <c r="L246" i="22"/>
  <c r="L247" i="22"/>
  <c r="L248" i="22"/>
  <c r="L249" i="22"/>
  <c r="L250" i="22"/>
  <c r="L251" i="22"/>
  <c r="L252" i="22"/>
  <c r="L253" i="22"/>
  <c r="L254" i="22"/>
  <c r="L255" i="22"/>
  <c r="L256" i="22"/>
  <c r="L257" i="22"/>
  <c r="L258" i="22"/>
  <c r="L259" i="22"/>
  <c r="L260" i="22"/>
  <c r="L261" i="22"/>
  <c r="L262" i="22"/>
  <c r="L263" i="22"/>
  <c r="L264" i="22"/>
  <c r="L265" i="22"/>
  <c r="L266" i="22"/>
  <c r="L267" i="22"/>
  <c r="L268" i="22"/>
  <c r="L269" i="22"/>
  <c r="L270" i="22"/>
  <c r="L271" i="22"/>
  <c r="L272" i="22"/>
  <c r="L273" i="22"/>
  <c r="L274" i="22"/>
  <c r="L275" i="22"/>
  <c r="L276" i="22"/>
  <c r="L277" i="22"/>
  <c r="L278" i="22"/>
  <c r="L279" i="22"/>
  <c r="L280" i="22"/>
  <c r="L281" i="22"/>
  <c r="L282" i="22"/>
  <c r="L283" i="22"/>
  <c r="L284" i="22"/>
  <c r="L285" i="22"/>
  <c r="L286" i="22"/>
  <c r="L287" i="22"/>
  <c r="L288" i="22"/>
  <c r="L289" i="22"/>
  <c r="L290" i="22"/>
  <c r="L291" i="22"/>
  <c r="L292" i="22"/>
  <c r="L293" i="22"/>
  <c r="L294" i="22"/>
  <c r="L295" i="22"/>
  <c r="L296" i="22"/>
  <c r="L297" i="22"/>
  <c r="L298" i="22"/>
  <c r="L299" i="22"/>
  <c r="L300" i="22"/>
  <c r="L301" i="22"/>
  <c r="L302" i="22"/>
  <c r="L303" i="22"/>
  <c r="L304" i="22"/>
  <c r="L305" i="22"/>
  <c r="L306" i="22"/>
  <c r="L307" i="22"/>
  <c r="L308" i="22"/>
  <c r="L309" i="22"/>
  <c r="L310" i="22"/>
  <c r="L311" i="22"/>
  <c r="L312" i="22"/>
  <c r="L313" i="22"/>
  <c r="L314" i="22"/>
  <c r="L315" i="22"/>
  <c r="L316" i="22"/>
  <c r="L317" i="22"/>
  <c r="L318" i="22"/>
  <c r="L319" i="22"/>
  <c r="L320" i="22"/>
  <c r="L321" i="22"/>
  <c r="L322" i="22"/>
  <c r="L323" i="22"/>
  <c r="L324" i="22"/>
  <c r="L325" i="22"/>
  <c r="L326" i="22"/>
  <c r="L327" i="22"/>
  <c r="L328" i="22"/>
  <c r="L329" i="22"/>
  <c r="L330" i="22"/>
  <c r="L331" i="22"/>
  <c r="L332" i="22"/>
  <c r="L333" i="22"/>
  <c r="L334" i="22"/>
  <c r="L335" i="22"/>
  <c r="L336" i="22"/>
  <c r="L337" i="22"/>
  <c r="L338" i="22"/>
  <c r="L339" i="22"/>
  <c r="L340" i="22"/>
  <c r="L341" i="22"/>
  <c r="L342" i="22"/>
  <c r="L343" i="22"/>
  <c r="L344" i="22"/>
  <c r="L345" i="22"/>
  <c r="L346" i="22"/>
  <c r="L347" i="22"/>
  <c r="L348" i="22"/>
  <c r="L349" i="22"/>
  <c r="L350" i="22"/>
  <c r="L351" i="22"/>
  <c r="L352" i="22"/>
  <c r="L353" i="22"/>
  <c r="L354" i="22"/>
  <c r="L355" i="22"/>
  <c r="L356" i="22"/>
  <c r="L357" i="22"/>
  <c r="L358" i="22"/>
  <c r="L359" i="22"/>
  <c r="L360" i="22"/>
  <c r="L361" i="22"/>
  <c r="L362" i="22"/>
  <c r="L363" i="22"/>
  <c r="L364" i="22"/>
  <c r="L365" i="22"/>
  <c r="L366" i="22"/>
  <c r="L367" i="22"/>
  <c r="L368" i="22"/>
  <c r="L369" i="22"/>
  <c r="L370" i="22"/>
  <c r="L371" i="22"/>
  <c r="L372" i="22"/>
  <c r="L373" i="22"/>
  <c r="L374" i="22"/>
  <c r="L375" i="22"/>
  <c r="L376" i="22"/>
  <c r="L377" i="22"/>
  <c r="L378" i="22"/>
  <c r="L379" i="22"/>
  <c r="L380" i="22"/>
  <c r="L381" i="22"/>
  <c r="L382" i="22"/>
  <c r="L383" i="22"/>
  <c r="L384" i="22"/>
  <c r="L385" i="22"/>
  <c r="L386" i="22"/>
  <c r="L387" i="22"/>
  <c r="L388" i="22"/>
  <c r="L389" i="22"/>
  <c r="L390" i="22"/>
  <c r="L391" i="22"/>
  <c r="L392" i="22"/>
  <c r="L393" i="22"/>
  <c r="L394" i="22"/>
  <c r="L395" i="22"/>
  <c r="L396" i="22"/>
  <c r="L397" i="22"/>
  <c r="L398" i="22"/>
  <c r="L399" i="22"/>
  <c r="L400" i="22"/>
  <c r="L401" i="22"/>
  <c r="L402" i="22"/>
  <c r="L403" i="22"/>
  <c r="L404" i="22"/>
  <c r="L405" i="22"/>
  <c r="L406" i="22"/>
  <c r="L407" i="22"/>
  <c r="L408" i="22"/>
  <c r="L409" i="22"/>
  <c r="L410" i="22"/>
  <c r="L411" i="22"/>
  <c r="L412" i="22"/>
  <c r="L413" i="22"/>
  <c r="L414" i="22"/>
  <c r="L415" i="22"/>
  <c r="L416" i="22"/>
  <c r="L417" i="22"/>
  <c r="L418" i="22"/>
  <c r="L419" i="22"/>
  <c r="L420" i="22"/>
  <c r="L421" i="22"/>
  <c r="L422" i="22"/>
  <c r="L423" i="22"/>
  <c r="L424" i="22"/>
  <c r="L425" i="22"/>
  <c r="L426" i="22"/>
  <c r="L427" i="22"/>
  <c r="L428" i="22"/>
  <c r="L429" i="22"/>
  <c r="L430" i="22"/>
  <c r="L431" i="22"/>
  <c r="L432" i="22"/>
  <c r="L433" i="22"/>
  <c r="L434" i="22"/>
  <c r="L435" i="22"/>
  <c r="L436" i="22"/>
  <c r="L437" i="22"/>
  <c r="L438" i="22"/>
  <c r="L439" i="22"/>
  <c r="L440" i="22"/>
  <c r="L441" i="22"/>
  <c r="L442" i="22"/>
  <c r="L443" i="22"/>
  <c r="L444" i="22"/>
  <c r="L445" i="22"/>
  <c r="L446" i="22"/>
  <c r="L447" i="22"/>
  <c r="L448" i="22"/>
  <c r="L449" i="22"/>
  <c r="L450" i="22"/>
  <c r="L451" i="22"/>
  <c r="L452" i="22"/>
  <c r="L453" i="22"/>
  <c r="L454" i="22"/>
  <c r="L455" i="22"/>
  <c r="L456" i="22"/>
  <c r="L457" i="22"/>
  <c r="L458" i="22"/>
  <c r="L459" i="22"/>
  <c r="L460" i="22"/>
  <c r="L461" i="22"/>
  <c r="L462" i="22"/>
  <c r="L463" i="22"/>
  <c r="L464" i="22"/>
  <c r="L465" i="22"/>
  <c r="L466" i="22"/>
  <c r="L467" i="22"/>
  <c r="L468" i="22"/>
  <c r="L469" i="22"/>
  <c r="L470" i="22"/>
  <c r="L471" i="22"/>
  <c r="L472" i="22"/>
  <c r="L473" i="22"/>
  <c r="L474" i="22"/>
  <c r="L475" i="22"/>
  <c r="L476" i="22"/>
  <c r="L477" i="22"/>
  <c r="L478" i="22"/>
  <c r="L479" i="22"/>
  <c r="L480" i="22"/>
  <c r="L481" i="22"/>
  <c r="L482" i="22"/>
  <c r="L483" i="22"/>
  <c r="L484" i="22"/>
  <c r="L485" i="22"/>
  <c r="L486" i="22"/>
  <c r="L487" i="22"/>
  <c r="L488" i="22"/>
  <c r="L489" i="22"/>
  <c r="L490" i="22"/>
  <c r="L491" i="22"/>
  <c r="L492" i="22"/>
  <c r="L493" i="22"/>
  <c r="L494" i="22"/>
  <c r="L495" i="22"/>
  <c r="L496" i="22"/>
  <c r="L497" i="22"/>
  <c r="L498" i="22"/>
  <c r="L499" i="22"/>
  <c r="L500" i="22"/>
  <c r="L501" i="22"/>
  <c r="L502" i="22"/>
  <c r="L503" i="22"/>
  <c r="L504" i="22"/>
  <c r="L505" i="22"/>
  <c r="L506" i="22"/>
  <c r="L507" i="22"/>
  <c r="L508" i="22"/>
  <c r="L509" i="22"/>
  <c r="L510" i="22"/>
  <c r="L511" i="22"/>
  <c r="L512" i="22"/>
  <c r="L513" i="22"/>
  <c r="L514" i="22"/>
  <c r="L515" i="22"/>
  <c r="L516" i="22"/>
  <c r="L517" i="22"/>
  <c r="L518" i="22"/>
  <c r="L519" i="22"/>
  <c r="L520" i="22"/>
  <c r="L521" i="22"/>
  <c r="L522" i="22"/>
  <c r="L523" i="22"/>
  <c r="L524" i="22"/>
  <c r="L525" i="22"/>
  <c r="L526" i="22"/>
  <c r="L527" i="22"/>
  <c r="L528" i="22"/>
  <c r="L529" i="22"/>
  <c r="L530" i="22"/>
  <c r="L531" i="22"/>
  <c r="L532" i="22"/>
  <c r="L533" i="22"/>
  <c r="L534" i="22"/>
  <c r="L535" i="22"/>
  <c r="L536" i="22"/>
  <c r="L537" i="22"/>
  <c r="L538" i="22"/>
  <c r="L539" i="22"/>
  <c r="L540" i="22"/>
  <c r="L541" i="22"/>
  <c r="L542" i="22"/>
  <c r="L543" i="22"/>
  <c r="L544" i="22"/>
  <c r="L545" i="22"/>
  <c r="L546" i="22"/>
  <c r="L547" i="22"/>
  <c r="L548" i="22"/>
  <c r="L549" i="22"/>
  <c r="L550" i="22"/>
  <c r="L551" i="22"/>
  <c r="L552" i="22"/>
  <c r="L553" i="22"/>
  <c r="L554" i="22"/>
  <c r="L555" i="22"/>
  <c r="L556" i="22"/>
  <c r="L557" i="22"/>
  <c r="L558" i="22"/>
  <c r="L559" i="22"/>
  <c r="L560" i="22"/>
  <c r="L561" i="22"/>
  <c r="L562" i="22"/>
  <c r="L563" i="22"/>
  <c r="L564" i="22"/>
  <c r="L565" i="22"/>
  <c r="L566" i="22"/>
  <c r="L567" i="22"/>
  <c r="L568" i="22"/>
  <c r="L569" i="22"/>
  <c r="L570" i="22"/>
  <c r="L571" i="22"/>
  <c r="L572" i="22"/>
  <c r="L573" i="22"/>
  <c r="L574" i="22"/>
  <c r="L575" i="22"/>
  <c r="L576" i="22"/>
  <c r="L577" i="22"/>
  <c r="L578" i="22"/>
  <c r="L579" i="22"/>
  <c r="L580" i="22"/>
  <c r="L581" i="22"/>
  <c r="L582" i="22"/>
  <c r="L583" i="22"/>
  <c r="L584" i="22"/>
  <c r="L585" i="22"/>
  <c r="L586" i="22"/>
  <c r="L587" i="22"/>
  <c r="L588" i="22"/>
  <c r="L589" i="22"/>
  <c r="L590" i="22"/>
  <c r="L591" i="22"/>
  <c r="L592" i="22"/>
  <c r="L593" i="22"/>
  <c r="L594" i="22"/>
  <c r="L595" i="22"/>
  <c r="L596" i="22"/>
  <c r="L597" i="22"/>
  <c r="L598" i="22"/>
  <c r="L599" i="22"/>
  <c r="L600" i="22"/>
  <c r="L601" i="22"/>
  <c r="L602" i="22"/>
  <c r="L603" i="22"/>
  <c r="L604" i="22"/>
  <c r="L605" i="22"/>
  <c r="L606" i="22"/>
  <c r="L607" i="22"/>
  <c r="L608" i="22"/>
  <c r="L609" i="22"/>
  <c r="L610" i="22"/>
  <c r="L611" i="22"/>
  <c r="L612" i="22"/>
  <c r="L613" i="22"/>
  <c r="L614" i="22"/>
  <c r="L615" i="22"/>
  <c r="L616" i="22"/>
  <c r="L617" i="22"/>
  <c r="L618" i="22"/>
  <c r="L619" i="22"/>
  <c r="L620" i="22"/>
  <c r="L621" i="22"/>
  <c r="L622" i="22"/>
  <c r="L623" i="22"/>
  <c r="L624" i="22"/>
  <c r="L625" i="22"/>
  <c r="L626" i="22"/>
  <c r="L627" i="22"/>
  <c r="L628" i="22"/>
  <c r="L629" i="22"/>
  <c r="L630" i="22"/>
  <c r="L631" i="22"/>
  <c r="L632" i="22"/>
  <c r="L633" i="22"/>
  <c r="L634" i="22"/>
  <c r="L635" i="22"/>
  <c r="L636" i="22"/>
  <c r="L637" i="22"/>
  <c r="L638" i="22"/>
  <c r="L63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L666" i="22"/>
  <c r="L667" i="22"/>
  <c r="L668" i="22"/>
  <c r="L669" i="22"/>
  <c r="L670" i="22"/>
  <c r="L671" i="22"/>
  <c r="L672" i="22"/>
  <c r="L673" i="22"/>
  <c r="L674" i="22"/>
  <c r="L675" i="22"/>
  <c r="L676" i="22"/>
  <c r="L677" i="22"/>
  <c r="L678" i="22"/>
  <c r="L679" i="22"/>
  <c r="L680" i="22"/>
  <c r="L681" i="22"/>
  <c r="L682" i="22"/>
  <c r="L683" i="22"/>
  <c r="L684" i="22"/>
  <c r="L685" i="22"/>
  <c r="L686" i="22"/>
  <c r="L687" i="22"/>
  <c r="L688" i="22"/>
  <c r="L689" i="22"/>
  <c r="L690" i="22"/>
  <c r="L691" i="22"/>
  <c r="L692" i="22"/>
  <c r="L693" i="22"/>
  <c r="L694" i="22"/>
  <c r="L695" i="22"/>
  <c r="L696" i="22"/>
  <c r="L697" i="22"/>
  <c r="L698" i="22"/>
  <c r="L699" i="22"/>
  <c r="L700" i="22"/>
  <c r="L701" i="22"/>
  <c r="L702" i="22"/>
  <c r="L703" i="22"/>
  <c r="L704" i="22"/>
  <c r="L705" i="22"/>
  <c r="L706" i="22"/>
  <c r="L707" i="22"/>
  <c r="L708" i="22"/>
  <c r="L709" i="22"/>
  <c r="L710" i="22"/>
  <c r="L711" i="22"/>
  <c r="L712" i="22"/>
  <c r="L713" i="22"/>
  <c r="L714" i="22"/>
  <c r="L715" i="22"/>
  <c r="L716" i="22"/>
  <c r="L717" i="22"/>
  <c r="L718" i="22"/>
  <c r="L719" i="22"/>
  <c r="L720" i="22"/>
  <c r="L721" i="22"/>
  <c r="L722" i="22"/>
  <c r="L723" i="22"/>
  <c r="L724" i="22"/>
  <c r="L725" i="22"/>
  <c r="L726" i="22"/>
  <c r="L727" i="22"/>
  <c r="L728" i="22"/>
  <c r="L729" i="22"/>
  <c r="L730" i="22"/>
  <c r="L731" i="22"/>
  <c r="L732" i="22"/>
  <c r="L733" i="22"/>
  <c r="L734" i="22"/>
  <c r="L735" i="22"/>
  <c r="L736" i="22"/>
  <c r="L737" i="22"/>
  <c r="L738" i="22"/>
  <c r="L739" i="22"/>
  <c r="L740" i="22"/>
  <c r="L741" i="22"/>
  <c r="L742" i="22"/>
  <c r="L743" i="22"/>
  <c r="L744" i="22"/>
  <c r="L745" i="22"/>
  <c r="L746" i="22"/>
  <c r="L747" i="22"/>
  <c r="L748" i="22"/>
  <c r="L749" i="22"/>
  <c r="L750" i="22"/>
  <c r="L751" i="22"/>
  <c r="L752" i="22"/>
  <c r="L753" i="22"/>
  <c r="L754" i="22"/>
  <c r="L755" i="22"/>
  <c r="L756" i="22"/>
  <c r="L757" i="22"/>
  <c r="L758" i="22"/>
  <c r="L759" i="22"/>
  <c r="L760" i="22"/>
  <c r="L761" i="22"/>
  <c r="L762" i="22"/>
  <c r="L763" i="22"/>
  <c r="L764" i="22"/>
  <c r="L765" i="22"/>
  <c r="L766" i="22"/>
  <c r="L767" i="22"/>
  <c r="L768" i="22"/>
  <c r="L769" i="22"/>
  <c r="L770" i="22"/>
  <c r="L771" i="22"/>
  <c r="L772" i="22"/>
  <c r="L773" i="22"/>
  <c r="L774" i="22"/>
  <c r="L775" i="22"/>
  <c r="L776" i="22"/>
  <c r="L777" i="22"/>
  <c r="L778" i="22"/>
  <c r="L779" i="22"/>
  <c r="L780" i="22"/>
  <c r="L781" i="22"/>
  <c r="L782" i="22"/>
  <c r="L783" i="22"/>
  <c r="L784" i="22"/>
  <c r="L785" i="22"/>
  <c r="L786" i="22"/>
  <c r="L787" i="22"/>
  <c r="L788" i="22"/>
  <c r="L789" i="22"/>
  <c r="L790" i="22"/>
  <c r="L791" i="22"/>
  <c r="L792" i="22"/>
  <c r="L793" i="22"/>
  <c r="L794" i="22"/>
  <c r="L795" i="22"/>
  <c r="L796" i="22"/>
  <c r="L797" i="22"/>
  <c r="L798" i="22"/>
  <c r="L799" i="22"/>
  <c r="L800" i="22"/>
  <c r="L801" i="22"/>
  <c r="L802" i="22"/>
  <c r="L803" i="22"/>
  <c r="L804" i="22"/>
  <c r="L805" i="22"/>
  <c r="L806" i="22"/>
  <c r="L807" i="22"/>
  <c r="L808" i="22"/>
  <c r="L809" i="22"/>
  <c r="L810" i="22"/>
  <c r="L811" i="22"/>
  <c r="L812" i="22"/>
  <c r="L813" i="22"/>
  <c r="L814" i="22"/>
  <c r="L815" i="22"/>
  <c r="L816" i="22"/>
  <c r="L817" i="22"/>
  <c r="L818" i="22"/>
  <c r="L819" i="22"/>
  <c r="L820" i="22"/>
  <c r="L821" i="22"/>
  <c r="L822" i="22"/>
  <c r="L823" i="22"/>
  <c r="L824" i="22"/>
  <c r="L825" i="22"/>
  <c r="L826" i="22"/>
  <c r="L827" i="22"/>
  <c r="L828" i="22"/>
  <c r="L829" i="22"/>
  <c r="L830" i="22"/>
  <c r="L831" i="22"/>
  <c r="L832" i="22"/>
  <c r="L833" i="22"/>
  <c r="L834" i="22"/>
  <c r="L835" i="22"/>
  <c r="L836" i="22"/>
  <c r="L837" i="22"/>
  <c r="L838" i="22"/>
  <c r="L839" i="22"/>
  <c r="L840" i="22"/>
  <c r="L841" i="22"/>
  <c r="L842" i="22"/>
  <c r="L843" i="22"/>
  <c r="L844" i="22"/>
  <c r="L845" i="22"/>
  <c r="L846" i="22"/>
  <c r="L847" i="22"/>
  <c r="L848" i="22"/>
  <c r="L849" i="22"/>
  <c r="L850" i="22"/>
  <c r="L851" i="22"/>
  <c r="L852" i="22"/>
  <c r="L853" i="22"/>
  <c r="L854" i="22"/>
  <c r="L855" i="22"/>
  <c r="L856" i="22"/>
  <c r="L857" i="22"/>
  <c r="L858" i="22"/>
  <c r="L859" i="22"/>
  <c r="L860" i="22"/>
  <c r="L861" i="22"/>
  <c r="L862" i="22"/>
  <c r="L863" i="22"/>
  <c r="L864" i="22"/>
  <c r="L865" i="22"/>
  <c r="L866" i="22"/>
  <c r="L867" i="22"/>
  <c r="L868" i="22"/>
  <c r="L869" i="22"/>
  <c r="L870" i="22"/>
  <c r="L871" i="22"/>
  <c r="L872" i="22"/>
  <c r="L873" i="22"/>
  <c r="L874" i="22"/>
  <c r="L875" i="22"/>
  <c r="L876" i="22"/>
  <c r="L877" i="22"/>
  <c r="L878" i="22"/>
  <c r="L879" i="22"/>
  <c r="L880" i="22"/>
  <c r="L881" i="22"/>
  <c r="L882" i="22"/>
  <c r="L883" i="22"/>
  <c r="L884" i="22"/>
  <c r="L885" i="22"/>
  <c r="L886" i="22"/>
  <c r="L887" i="22"/>
  <c r="L888" i="22"/>
  <c r="L889" i="22"/>
  <c r="L890" i="22"/>
  <c r="L891" i="22"/>
  <c r="L892" i="22"/>
  <c r="L893" i="22"/>
  <c r="L894" i="22"/>
  <c r="L895" i="22"/>
  <c r="L896" i="22"/>
  <c r="L897" i="22"/>
  <c r="L898" i="22"/>
  <c r="L899" i="22"/>
  <c r="L900" i="22"/>
  <c r="L901" i="22"/>
  <c r="L902" i="22"/>
  <c r="L903" i="22"/>
  <c r="L904" i="22"/>
  <c r="L905" i="22"/>
  <c r="L906" i="22"/>
  <c r="L907" i="22"/>
  <c r="L908" i="22"/>
  <c r="L909" i="22"/>
  <c r="L910" i="22"/>
  <c r="L911" i="22"/>
  <c r="L912" i="22"/>
  <c r="L913" i="22"/>
  <c r="L914" i="22"/>
  <c r="L915" i="22"/>
  <c r="L916" i="22"/>
  <c r="L917" i="22"/>
  <c r="L918" i="22"/>
  <c r="L919" i="22"/>
  <c r="L920" i="22"/>
  <c r="L921" i="22"/>
  <c r="L922" i="22"/>
  <c r="L923" i="22"/>
  <c r="L924" i="22"/>
  <c r="L925" i="22"/>
  <c r="L926" i="22"/>
  <c r="L927" i="22"/>
  <c r="L928" i="22"/>
  <c r="L929" i="22"/>
  <c r="L930" i="22"/>
  <c r="L931" i="22"/>
  <c r="L932" i="22"/>
  <c r="L933" i="22"/>
  <c r="L934" i="22"/>
  <c r="L935" i="22"/>
  <c r="L936" i="22"/>
  <c r="L937" i="22"/>
  <c r="L938" i="22"/>
  <c r="L939" i="22"/>
  <c r="L940" i="22"/>
  <c r="L941" i="22"/>
  <c r="L942" i="22"/>
  <c r="L943" i="22"/>
  <c r="L944" i="22"/>
  <c r="L945" i="22"/>
  <c r="L946" i="22"/>
  <c r="L947" i="22"/>
  <c r="L948" i="22"/>
  <c r="L949" i="22"/>
  <c r="L950" i="22"/>
  <c r="L951" i="22"/>
  <c r="L952" i="22"/>
  <c r="L953" i="22"/>
  <c r="L954" i="22"/>
  <c r="L955" i="22"/>
  <c r="L956" i="22"/>
  <c r="L957" i="22"/>
  <c r="L958" i="22"/>
  <c r="L959" i="22"/>
  <c r="L960" i="22"/>
  <c r="L961" i="22"/>
  <c r="L962" i="22"/>
  <c r="L963" i="22"/>
  <c r="L964" i="22"/>
  <c r="L965" i="22"/>
  <c r="L966" i="22"/>
  <c r="L2" i="22"/>
  <c r="I832" i="22" a="1"/>
  <c r="I832" i="22" s="1"/>
  <c r="J832" i="22" s="1"/>
  <c r="I18" i="22" a="1"/>
  <c r="I18" i="22" s="1"/>
  <c r="J18" i="22" s="1"/>
  <c r="I115" i="22" a="1"/>
  <c r="I115" i="22" s="1"/>
  <c r="J115" i="22" s="1"/>
  <c r="I231" i="22" a="1"/>
  <c r="I231" i="22" s="1"/>
  <c r="J231" i="22" s="1"/>
  <c r="I232" i="22" a="1"/>
  <c r="I232" i="22" s="1"/>
  <c r="J232" i="22" s="1"/>
  <c r="I233" i="22" a="1"/>
  <c r="I233" i="22" s="1"/>
  <c r="J233" i="22" s="1"/>
  <c r="I259" i="22" a="1"/>
  <c r="I259" i="22" s="1"/>
  <c r="J259" i="22" s="1"/>
  <c r="I299" i="22" a="1"/>
  <c r="I299" i="22" s="1"/>
  <c r="J299" i="22" s="1"/>
  <c r="I333" i="22" a="1"/>
  <c r="I333" i="22" s="1"/>
  <c r="J333" i="22" s="1"/>
  <c r="I364" i="22" a="1"/>
  <c r="I364" i="22" s="1"/>
  <c r="J364" i="22" s="1"/>
  <c r="I365" i="22" a="1"/>
  <c r="I365" i="22" s="1"/>
  <c r="J365" i="22" s="1"/>
  <c r="I366" i="22" a="1"/>
  <c r="I366" i="22" s="1"/>
  <c r="J366" i="22" s="1"/>
  <c r="I367" i="22" a="1"/>
  <c r="I367" i="22" s="1"/>
  <c r="J367" i="22" s="1"/>
  <c r="I368" i="22" a="1"/>
  <c r="I368" i="22" s="1"/>
  <c r="J368" i="22" s="1"/>
  <c r="I500" i="22" a="1"/>
  <c r="I500" i="22" s="1"/>
  <c r="J500" i="22" s="1"/>
  <c r="I532" i="22" a="1"/>
  <c r="I532" i="22" s="1"/>
  <c r="J532" i="22" s="1"/>
  <c r="I533" i="22" a="1"/>
  <c r="I533" i="22" s="1"/>
  <c r="J533" i="22" s="1"/>
  <c r="I556" i="22" a="1"/>
  <c r="I556" i="22" s="1"/>
  <c r="J556" i="22" s="1"/>
  <c r="I621" i="22" a="1"/>
  <c r="I621" i="22" s="1"/>
  <c r="J621" i="22" s="1"/>
  <c r="I622" i="22" a="1"/>
  <c r="I622" i="22" s="1"/>
  <c r="J622" i="22" s="1"/>
  <c r="I756" i="22" a="1"/>
  <c r="I756" i="22" s="1"/>
  <c r="J756" i="22" s="1"/>
  <c r="I757" i="22" a="1"/>
  <c r="I757" i="22" s="1"/>
  <c r="J757" i="22" s="1"/>
  <c r="I811" i="22" a="1"/>
  <c r="I811" i="22" s="1"/>
  <c r="J811" i="22" s="1"/>
  <c r="I833" i="22" a="1"/>
  <c r="I833" i="22" s="1"/>
  <c r="J833" i="22" s="1"/>
  <c r="I861" i="22" a="1"/>
  <c r="I861" i="22" s="1"/>
  <c r="J861" i="22" s="1"/>
  <c r="I19" i="22" a="1"/>
  <c r="I19" i="22" s="1"/>
  <c r="J19" i="22" s="1"/>
  <c r="I20" i="22" a="1"/>
  <c r="I20" i="22" s="1"/>
  <c r="J20" i="22" s="1"/>
  <c r="I116" i="22" a="1"/>
  <c r="I116" i="22" s="1"/>
  <c r="J116" i="22" s="1"/>
  <c r="I168" i="22" a="1"/>
  <c r="I168" i="22" s="1"/>
  <c r="J168" i="22" s="1"/>
  <c r="I260" i="22" a="1"/>
  <c r="I260" i="22" s="1"/>
  <c r="J260" i="22" s="1"/>
  <c r="I369" i="22" a="1"/>
  <c r="I369" i="22" s="1"/>
  <c r="J369" i="22" s="1"/>
  <c r="I370" i="22" a="1"/>
  <c r="I370" i="22" s="1"/>
  <c r="J370" i="22" s="1"/>
  <c r="I371" i="22" a="1"/>
  <c r="I371" i="22" s="1"/>
  <c r="J371" i="22" s="1"/>
  <c r="I534" i="22" a="1"/>
  <c r="I534" i="22" s="1"/>
  <c r="J534" i="22" s="1"/>
  <c r="I557" i="22" a="1"/>
  <c r="I557" i="22" s="1"/>
  <c r="J557" i="22" s="1"/>
  <c r="I581" i="22" a="1"/>
  <c r="I581" i="22" s="1"/>
  <c r="J581" i="22" s="1"/>
  <c r="I582" i="22" a="1"/>
  <c r="I582" i="22" s="1"/>
  <c r="J582" i="22" s="1"/>
  <c r="I583" i="22" a="1"/>
  <c r="I583" i="22" s="1"/>
  <c r="J583" i="22" s="1"/>
  <c r="I623" i="22" a="1"/>
  <c r="I623" i="22" s="1"/>
  <c r="J623" i="22" s="1"/>
  <c r="I624" i="22" a="1"/>
  <c r="I624" i="22" s="1"/>
  <c r="J624" i="22" s="1"/>
  <c r="I725" i="22" a="1"/>
  <c r="I725" i="22" s="1"/>
  <c r="J725" i="22" s="1"/>
  <c r="I726" i="22" a="1"/>
  <c r="I726" i="22" s="1"/>
  <c r="J726" i="22" s="1"/>
  <c r="I862" i="22" a="1"/>
  <c r="I862" i="22" s="1"/>
  <c r="J862" i="22" s="1"/>
  <c r="I863" i="22" a="1"/>
  <c r="I863" i="22" s="1"/>
  <c r="J863" i="22" s="1"/>
  <c r="I938" i="22" a="1"/>
  <c r="I938" i="22" s="1"/>
  <c r="J938" i="22" s="1"/>
  <c r="I939" i="22" a="1"/>
  <c r="I939" i="22" s="1"/>
  <c r="J939" i="22" s="1"/>
  <c r="I50" i="22" a="1"/>
  <c r="I50" i="22" s="1"/>
  <c r="J50" i="22" s="1"/>
  <c r="I117" i="22" a="1"/>
  <c r="I117" i="22" s="1"/>
  <c r="J117" i="22" s="1"/>
  <c r="I169" i="22" a="1"/>
  <c r="I169" i="22" s="1"/>
  <c r="J169" i="22" s="1"/>
  <c r="I372" i="22" a="1"/>
  <c r="I372" i="22" s="1"/>
  <c r="J372" i="22" s="1"/>
  <c r="I373" i="22" a="1"/>
  <c r="I373" i="22" s="1"/>
  <c r="J373" i="22" s="1"/>
  <c r="I501" i="22" a="1"/>
  <c r="I501" i="22" s="1"/>
  <c r="J501" i="22" s="1"/>
  <c r="I502" i="22" a="1"/>
  <c r="I502" i="22" s="1"/>
  <c r="J502" i="22" s="1"/>
  <c r="I503" i="22" a="1"/>
  <c r="I503" i="22" s="1"/>
  <c r="J503" i="22" s="1"/>
  <c r="I504" i="22" a="1"/>
  <c r="I504" i="22" s="1"/>
  <c r="J504" i="22" s="1"/>
  <c r="I535" i="22" a="1"/>
  <c r="I535" i="22" s="1"/>
  <c r="J535" i="22" s="1"/>
  <c r="I671" i="22" a="1"/>
  <c r="I671" i="22" s="1"/>
  <c r="J671" i="22" s="1"/>
  <c r="I672" i="22" a="1"/>
  <c r="I672" i="22" s="1"/>
  <c r="J672" i="22" s="1"/>
  <c r="I834" i="22" a="1"/>
  <c r="I834" i="22" s="1"/>
  <c r="J834" i="22" s="1"/>
  <c r="I7" i="22" a="1"/>
  <c r="I7" i="22" s="1"/>
  <c r="J7" i="22" s="1"/>
  <c r="I21" i="22" a="1"/>
  <c r="I21" i="22" s="1"/>
  <c r="J21" i="22" s="1"/>
  <c r="I22" i="22" a="1"/>
  <c r="I22" i="22" s="1"/>
  <c r="J22" i="22" s="1"/>
  <c r="I170" i="22" a="1"/>
  <c r="I170" i="22" s="1"/>
  <c r="J170" i="22" s="1"/>
  <c r="I300" i="22" a="1"/>
  <c r="I300" i="22" s="1"/>
  <c r="J300" i="22" s="1"/>
  <c r="I334" i="22" a="1"/>
  <c r="I334" i="22" s="1"/>
  <c r="J334" i="22" s="1"/>
  <c r="I374" i="22" a="1"/>
  <c r="I374" i="22" s="1"/>
  <c r="J374" i="22" s="1"/>
  <c r="I375" i="22" a="1"/>
  <c r="I375" i="22" s="1"/>
  <c r="J375" i="22" s="1"/>
  <c r="I376" i="22" a="1"/>
  <c r="I376" i="22" s="1"/>
  <c r="J376" i="22" s="1"/>
  <c r="I377" i="22" a="1"/>
  <c r="I377" i="22" s="1"/>
  <c r="J377" i="22" s="1"/>
  <c r="I378" i="22" a="1"/>
  <c r="I378" i="22" s="1"/>
  <c r="J378" i="22" s="1"/>
  <c r="I379" i="22" a="1"/>
  <c r="I379" i="22" s="1"/>
  <c r="J379" i="22" s="1"/>
  <c r="I380" i="22" a="1"/>
  <c r="I380" i="22" s="1"/>
  <c r="J380" i="22" s="1"/>
  <c r="I381" i="22" a="1"/>
  <c r="I381" i="22" s="1"/>
  <c r="J381" i="22" s="1"/>
  <c r="I382" i="22" a="1"/>
  <c r="I382" i="22" s="1"/>
  <c r="J382" i="22" s="1"/>
  <c r="I536" i="22" a="1"/>
  <c r="I536" i="22" s="1"/>
  <c r="J536" i="22" s="1"/>
  <c r="I537" i="22" a="1"/>
  <c r="I537" i="22" s="1"/>
  <c r="J537" i="22" s="1"/>
  <c r="I558" i="22" a="1"/>
  <c r="I558" i="22" s="1"/>
  <c r="J558" i="22" s="1"/>
  <c r="I584" i="22" a="1"/>
  <c r="I584" i="22" s="1"/>
  <c r="J584" i="22" s="1"/>
  <c r="I585" i="22" a="1"/>
  <c r="I585" i="22" s="1"/>
  <c r="J585" i="22" s="1"/>
  <c r="I586" i="22" a="1"/>
  <c r="I586" i="22" s="1"/>
  <c r="J586" i="22" s="1"/>
  <c r="I727" i="22" a="1"/>
  <c r="I727" i="22" s="1"/>
  <c r="J727" i="22" s="1"/>
  <c r="I88" i="22" a="1"/>
  <c r="I88" i="22" s="1"/>
  <c r="J88" i="22" s="1"/>
  <c r="I538" i="22" a="1"/>
  <c r="I538" i="22" s="1"/>
  <c r="J538" i="22" s="1"/>
  <c r="I718" i="22" a="1"/>
  <c r="I718" i="22" s="1"/>
  <c r="J718" i="22" s="1"/>
  <c r="I758" i="22" a="1"/>
  <c r="I758" i="22" s="1"/>
  <c r="J758" i="22" s="1"/>
  <c r="I906" i="22" a="1"/>
  <c r="I906" i="22" s="1"/>
  <c r="J906" i="22" s="1"/>
  <c r="I907" i="22" a="1"/>
  <c r="I907" i="22" s="1"/>
  <c r="J907" i="22" s="1"/>
  <c r="I143" i="22" a="1"/>
  <c r="I143" i="22" s="1"/>
  <c r="J143" i="22" s="1"/>
  <c r="I301" i="22" a="1"/>
  <c r="I301" i="22" s="1"/>
  <c r="J301" i="22" s="1"/>
  <c r="I383" i="22" a="1"/>
  <c r="I383" i="22" s="1"/>
  <c r="J383" i="22" s="1"/>
  <c r="I384" i="22" a="1"/>
  <c r="I384" i="22" s="1"/>
  <c r="J384" i="22" s="1"/>
  <c r="I385" i="22" a="1"/>
  <c r="I385" i="22" s="1"/>
  <c r="J385" i="22" s="1"/>
  <c r="I617" i="22" a="1"/>
  <c r="I617" i="22" s="1"/>
  <c r="J617" i="22" s="1"/>
  <c r="I618" i="22" a="1"/>
  <c r="I618" i="22" s="1"/>
  <c r="J618" i="22" s="1"/>
  <c r="I673" i="22" a="1"/>
  <c r="I673" i="22" s="1"/>
  <c r="J673" i="22" s="1"/>
  <c r="I674" i="22" a="1"/>
  <c r="I674" i="22" s="1"/>
  <c r="J674" i="22" s="1"/>
  <c r="I759" i="22" a="1"/>
  <c r="I759" i="22" s="1"/>
  <c r="J759" i="22" s="1"/>
  <c r="I760" i="22" a="1"/>
  <c r="I760" i="22" s="1"/>
  <c r="J760" i="22" s="1"/>
  <c r="I789" i="22" a="1"/>
  <c r="I789" i="22" s="1"/>
  <c r="J789" i="22" s="1"/>
  <c r="I812" i="22" a="1"/>
  <c r="I812" i="22" s="1"/>
  <c r="J812" i="22" s="1"/>
  <c r="I825" i="22" a="1"/>
  <c r="I825" i="22" s="1"/>
  <c r="J825" i="22" s="1"/>
  <c r="I835" i="22" a="1"/>
  <c r="I835" i="22" s="1"/>
  <c r="J835" i="22" s="1"/>
  <c r="I864" i="22" a="1"/>
  <c r="I864" i="22" s="1"/>
  <c r="J864" i="22" s="1"/>
  <c r="I940" i="22" a="1"/>
  <c r="I940" i="22" s="1"/>
  <c r="J940" i="22" s="1"/>
  <c r="I8" i="22" a="1"/>
  <c r="I8" i="22" s="1"/>
  <c r="J8" i="22" s="1"/>
  <c r="I9" i="22" a="1"/>
  <c r="I9" i="22" s="1"/>
  <c r="J9" i="22" s="1"/>
  <c r="I101" i="22" a="1"/>
  <c r="I101" i="22" s="1"/>
  <c r="J101" i="22" s="1"/>
  <c r="I234" i="22" a="1"/>
  <c r="I234" i="22" s="1"/>
  <c r="J234" i="22" s="1"/>
  <c r="I261" i="22" a="1"/>
  <c r="I261" i="22" s="1"/>
  <c r="J261" i="22" s="1"/>
  <c r="I267" i="22" a="1"/>
  <c r="I267" i="22" s="1"/>
  <c r="J267" i="22" s="1"/>
  <c r="I335" i="22" a="1"/>
  <c r="I335" i="22" s="1"/>
  <c r="J335" i="22" s="1"/>
  <c r="I386" i="22" a="1"/>
  <c r="I386" i="22" s="1"/>
  <c r="J386" i="22" s="1"/>
  <c r="I387" i="22" a="1"/>
  <c r="I387" i="22" s="1"/>
  <c r="J387" i="22" s="1"/>
  <c r="I625" i="22" a="1"/>
  <c r="I625" i="22" s="1"/>
  <c r="J625" i="22" s="1"/>
  <c r="I696" i="22" a="1"/>
  <c r="I696" i="22" s="1"/>
  <c r="J696" i="22" s="1"/>
  <c r="I697" i="22" a="1"/>
  <c r="I697" i="22" s="1"/>
  <c r="J697" i="22" s="1"/>
  <c r="I719" i="22" a="1"/>
  <c r="I719" i="22" s="1"/>
  <c r="J719" i="22" s="1"/>
  <c r="I728" i="22" a="1"/>
  <c r="I728" i="22" s="1"/>
  <c r="J728" i="22" s="1"/>
  <c r="I729" i="22" a="1"/>
  <c r="I729" i="22" s="1"/>
  <c r="J729" i="22" s="1"/>
  <c r="I836" i="22" a="1"/>
  <c r="I836" i="22" s="1"/>
  <c r="J836" i="22" s="1"/>
  <c r="I865" i="22" a="1"/>
  <c r="I865" i="22" s="1"/>
  <c r="J865" i="22" s="1"/>
  <c r="I866" i="22" a="1"/>
  <c r="I866" i="22" s="1"/>
  <c r="J866" i="22" s="1"/>
  <c r="I941" i="22" a="1"/>
  <c r="I941" i="22" s="1"/>
  <c r="J941" i="22" s="1"/>
  <c r="I23" i="22" a="1"/>
  <c r="I23" i="22" s="1"/>
  <c r="J23" i="22" s="1"/>
  <c r="I118" i="22" a="1"/>
  <c r="I118" i="22" s="1"/>
  <c r="J118" i="22" s="1"/>
  <c r="I119" i="22" a="1"/>
  <c r="I119" i="22" s="1"/>
  <c r="J119" i="22" s="1"/>
  <c r="I120" i="22" a="1"/>
  <c r="I120" i="22" s="1"/>
  <c r="J120" i="22" s="1"/>
  <c r="I171" i="22" a="1"/>
  <c r="I171" i="22" s="1"/>
  <c r="J171" i="22" s="1"/>
  <c r="I172" i="22" a="1"/>
  <c r="I172" i="22" s="1"/>
  <c r="J172" i="22" s="1"/>
  <c r="I173" i="22" a="1"/>
  <c r="I173" i="22" s="1"/>
  <c r="J173" i="22" s="1"/>
  <c r="I268" i="22" a="1"/>
  <c r="I268" i="22" s="1"/>
  <c r="J268" i="22" s="1"/>
  <c r="I388" i="22" a="1"/>
  <c r="I388" i="22" s="1"/>
  <c r="J388" i="22" s="1"/>
  <c r="I389" i="22" a="1"/>
  <c r="I389" i="22" s="1"/>
  <c r="J389" i="22" s="1"/>
  <c r="I390" i="22" a="1"/>
  <c r="I390" i="22" s="1"/>
  <c r="J390" i="22" s="1"/>
  <c r="I391" i="22" a="1"/>
  <c r="I391" i="22" s="1"/>
  <c r="J391" i="22" s="1"/>
  <c r="I505" i="22" a="1"/>
  <c r="I505" i="22" s="1"/>
  <c r="J505" i="22" s="1"/>
  <c r="I587" i="22" a="1"/>
  <c r="I587" i="22" s="1"/>
  <c r="J587" i="22" s="1"/>
  <c r="I588" i="22" a="1"/>
  <c r="I588" i="22" s="1"/>
  <c r="J588" i="22" s="1"/>
  <c r="I589" i="22" a="1"/>
  <c r="I589" i="22" s="1"/>
  <c r="J589" i="22" s="1"/>
  <c r="I626" i="22" a="1"/>
  <c r="I626" i="22" s="1"/>
  <c r="J626" i="22" s="1"/>
  <c r="I627" i="22" a="1"/>
  <c r="I627" i="22" s="1"/>
  <c r="J627" i="22" s="1"/>
  <c r="I675" i="22" a="1"/>
  <c r="I675" i="22" s="1"/>
  <c r="J675" i="22" s="1"/>
  <c r="I676" i="22" a="1"/>
  <c r="I676" i="22" s="1"/>
  <c r="J676" i="22" s="1"/>
  <c r="I777" i="22" a="1"/>
  <c r="I777" i="22" s="1"/>
  <c r="J777" i="22" s="1"/>
  <c r="I935" i="22" a="1"/>
  <c r="I935" i="22" s="1"/>
  <c r="J935" i="22" s="1"/>
  <c r="I51" i="22" a="1"/>
  <c r="I51" i="22" s="1"/>
  <c r="J51" i="22" s="1"/>
  <c r="I174" i="22" a="1"/>
  <c r="I174" i="22" s="1"/>
  <c r="J174" i="22" s="1"/>
  <c r="I262" i="22" a="1"/>
  <c r="I262" i="22" s="1"/>
  <c r="J262" i="22" s="1"/>
  <c r="I336" i="22" a="1"/>
  <c r="I336" i="22" s="1"/>
  <c r="J336" i="22" s="1"/>
  <c r="I337" i="22" a="1"/>
  <c r="I337" i="22" s="1"/>
  <c r="J337" i="22" s="1"/>
  <c r="I338" i="22" a="1"/>
  <c r="I338" i="22" s="1"/>
  <c r="J338" i="22" s="1"/>
  <c r="I539" i="22" a="1"/>
  <c r="I539" i="22" s="1"/>
  <c r="J539" i="22" s="1"/>
  <c r="I559" i="22" a="1"/>
  <c r="I559" i="22" s="1"/>
  <c r="J559" i="22" s="1"/>
  <c r="I730" i="22" a="1"/>
  <c r="I730" i="22" s="1"/>
  <c r="J730" i="22" s="1"/>
  <c r="I731" i="22" a="1"/>
  <c r="I731" i="22" s="1"/>
  <c r="J731" i="22" s="1"/>
  <c r="I761" i="22" a="1"/>
  <c r="I761" i="22" s="1"/>
  <c r="J761" i="22" s="1"/>
  <c r="I867" i="22" a="1"/>
  <c r="I867" i="22" s="1"/>
  <c r="J867" i="22" s="1"/>
  <c r="I942" i="22" a="1"/>
  <c r="I942" i="22" s="1"/>
  <c r="J942" i="22" s="1"/>
  <c r="I24" i="22" a="1"/>
  <c r="I24" i="22" s="1"/>
  <c r="J24" i="22" s="1"/>
  <c r="I102" i="22" a="1"/>
  <c r="I102" i="22" s="1"/>
  <c r="J102" i="22" s="1"/>
  <c r="I302" i="22" a="1"/>
  <c r="I302" i="22" s="1"/>
  <c r="J302" i="22" s="1"/>
  <c r="I392" i="22" a="1"/>
  <c r="I392" i="22" s="1"/>
  <c r="J392" i="22" s="1"/>
  <c r="I393" i="22" a="1"/>
  <c r="I393" i="22" s="1"/>
  <c r="J393" i="22" s="1"/>
  <c r="I506" i="22" a="1"/>
  <c r="I506" i="22" s="1"/>
  <c r="J506" i="22" s="1"/>
  <c r="I560" i="22" a="1"/>
  <c r="I560" i="22" s="1"/>
  <c r="J560" i="22" s="1"/>
  <c r="I561" i="22" a="1"/>
  <c r="I561" i="22" s="1"/>
  <c r="J561" i="22" s="1"/>
  <c r="I590" i="22" a="1"/>
  <c r="I590" i="22" s="1"/>
  <c r="J590" i="22" s="1"/>
  <c r="I677" i="22" a="1"/>
  <c r="I677" i="22" s="1"/>
  <c r="J677" i="22" s="1"/>
  <c r="I732" i="22" a="1"/>
  <c r="I732" i="22" s="1"/>
  <c r="J732" i="22" s="1"/>
  <c r="I762" i="22" a="1"/>
  <c r="I762" i="22" s="1"/>
  <c r="J762" i="22" s="1"/>
  <c r="I778" i="22" a="1"/>
  <c r="I778" i="22" s="1"/>
  <c r="J778" i="22" s="1"/>
  <c r="I779" i="22" a="1"/>
  <c r="I779" i="22" s="1"/>
  <c r="J779" i="22" s="1"/>
  <c r="I780" i="22" a="1"/>
  <c r="I780" i="22" s="1"/>
  <c r="J780" i="22" s="1"/>
  <c r="I781" i="22" a="1"/>
  <c r="I781" i="22" s="1"/>
  <c r="J781" i="22" s="1"/>
  <c r="I782" i="22" a="1"/>
  <c r="I782" i="22" s="1"/>
  <c r="J782" i="22" s="1"/>
  <c r="I837" i="22" a="1"/>
  <c r="I837" i="22" s="1"/>
  <c r="J837" i="22" s="1"/>
  <c r="I838" i="22" a="1"/>
  <c r="I838" i="22" s="1"/>
  <c r="J838" i="22" s="1"/>
  <c r="I839" i="22" a="1"/>
  <c r="I839" i="22" s="1"/>
  <c r="J839" i="22" s="1"/>
  <c r="I868" i="22" a="1"/>
  <c r="I868" i="22" s="1"/>
  <c r="J868" i="22" s="1"/>
  <c r="I869" i="22" a="1"/>
  <c r="I869" i="22" s="1"/>
  <c r="J869" i="22" s="1"/>
  <c r="I2" i="22" a="1"/>
  <c r="I2" i="22" s="1"/>
  <c r="J2" i="22" s="1"/>
  <c r="I66" i="22" a="1"/>
  <c r="I66" i="22" s="1"/>
  <c r="J66" i="22" s="1"/>
  <c r="I303" i="22" a="1"/>
  <c r="I303" i="22" s="1"/>
  <c r="J303" i="22" s="1"/>
  <c r="I562" i="22" a="1"/>
  <c r="I562" i="22" s="1"/>
  <c r="J562" i="22" s="1"/>
  <c r="I790" i="22" a="1"/>
  <c r="I790" i="22" s="1"/>
  <c r="J790" i="22" s="1"/>
  <c r="I904" i="22" a="1"/>
  <c r="I904" i="22" s="1"/>
  <c r="J904" i="22" s="1"/>
  <c r="I105" i="22" a="1"/>
  <c r="I105" i="22" s="1"/>
  <c r="J105" i="22" s="1"/>
  <c r="I106" i="22" a="1"/>
  <c r="I106" i="22" s="1"/>
  <c r="J106" i="22" s="1"/>
  <c r="I153" i="22" a="1"/>
  <c r="I153" i="22" s="1"/>
  <c r="J153" i="22" s="1"/>
  <c r="I235" i="22" a="1"/>
  <c r="I235" i="22" s="1"/>
  <c r="J235" i="22" s="1"/>
  <c r="I269" i="22" a="1"/>
  <c r="I269" i="22" s="1"/>
  <c r="J269" i="22" s="1"/>
  <c r="I304" i="22" a="1"/>
  <c r="I304" i="22" s="1"/>
  <c r="J304" i="22" s="1"/>
  <c r="I305" i="22" a="1"/>
  <c r="I305" i="22" s="1"/>
  <c r="J305" i="22" s="1"/>
  <c r="I306" i="22" a="1"/>
  <c r="I306" i="22" s="1"/>
  <c r="J306" i="22" s="1"/>
  <c r="I394" i="22" a="1"/>
  <c r="I394" i="22" s="1"/>
  <c r="J394" i="22" s="1"/>
  <c r="I395" i="22" a="1"/>
  <c r="I395" i="22" s="1"/>
  <c r="J395" i="22" s="1"/>
  <c r="I507" i="22" a="1"/>
  <c r="I507" i="22" s="1"/>
  <c r="J507" i="22" s="1"/>
  <c r="I508" i="22" a="1"/>
  <c r="I508" i="22" s="1"/>
  <c r="J508" i="22" s="1"/>
  <c r="I720" i="22" a="1"/>
  <c r="I720" i="22" s="1"/>
  <c r="J720" i="22" s="1"/>
  <c r="I791" i="22" a="1"/>
  <c r="I791" i="22" s="1"/>
  <c r="J791" i="22" s="1"/>
  <c r="I52" i="22" a="1"/>
  <c r="I52" i="22" s="1"/>
  <c r="J52" i="22" s="1"/>
  <c r="I85" i="22" a="1"/>
  <c r="I85" i="22" s="1"/>
  <c r="J85" i="22" s="1"/>
  <c r="I270" i="22" a="1"/>
  <c r="I270" i="22" s="1"/>
  <c r="J270" i="22" s="1"/>
  <c r="I563" i="22" a="1"/>
  <c r="I563" i="22" s="1"/>
  <c r="J563" i="22" s="1"/>
  <c r="I698" i="22" a="1"/>
  <c r="I698" i="22" s="1"/>
  <c r="J698" i="22" s="1"/>
  <c r="I699" i="22" a="1"/>
  <c r="I699" i="22" s="1"/>
  <c r="J699" i="22" s="1"/>
  <c r="I870" i="22" a="1"/>
  <c r="I870" i="22" s="1"/>
  <c r="J870" i="22" s="1"/>
  <c r="I733" i="22" a="1"/>
  <c r="I733" i="22" s="1"/>
  <c r="J733" i="22" s="1"/>
  <c r="I734" i="22" a="1"/>
  <c r="I734" i="22" s="1"/>
  <c r="J734" i="22" s="1"/>
  <c r="I871" i="22" a="1"/>
  <c r="I871" i="22" s="1"/>
  <c r="J871" i="22" s="1"/>
  <c r="I943" i="22" a="1"/>
  <c r="I943" i="22" s="1"/>
  <c r="J943" i="22" s="1"/>
  <c r="I53" i="22" a="1"/>
  <c r="I53" i="22" s="1"/>
  <c r="J53" i="22" s="1"/>
  <c r="I82" i="22" a="1"/>
  <c r="I82" i="22" s="1"/>
  <c r="J82" i="22" s="1"/>
  <c r="I89" i="22" a="1"/>
  <c r="I89" i="22" s="1"/>
  <c r="J89" i="22" s="1"/>
  <c r="I90" i="22" a="1"/>
  <c r="I90" i="22" s="1"/>
  <c r="J90" i="22" s="1"/>
  <c r="I91" i="22" a="1"/>
  <c r="I91" i="22" s="1"/>
  <c r="J91" i="22" s="1"/>
  <c r="I92" i="22" a="1"/>
  <c r="I92" i="22" s="1"/>
  <c r="J92" i="22" s="1"/>
  <c r="I121" i="22" a="1"/>
  <c r="I121" i="22" s="1"/>
  <c r="J121" i="22" s="1"/>
  <c r="I271" i="22" a="1"/>
  <c r="I271" i="22" s="1"/>
  <c r="J271" i="22" s="1"/>
  <c r="I307" i="22" a="1"/>
  <c r="I307" i="22" s="1"/>
  <c r="J307" i="22" s="1"/>
  <c r="I308" i="22" a="1"/>
  <c r="I308" i="22" s="1"/>
  <c r="J308" i="22" s="1"/>
  <c r="I396" i="22" a="1"/>
  <c r="I396" i="22" s="1"/>
  <c r="J396" i="22" s="1"/>
  <c r="I397" i="22" a="1"/>
  <c r="I397" i="22" s="1"/>
  <c r="J397" i="22" s="1"/>
  <c r="I564" i="22" a="1"/>
  <c r="I564" i="22" s="1"/>
  <c r="J564" i="22" s="1"/>
  <c r="I565" i="22" a="1"/>
  <c r="I565" i="22" s="1"/>
  <c r="J565" i="22" s="1"/>
  <c r="I628" i="22" a="1"/>
  <c r="I628" i="22" s="1"/>
  <c r="J628" i="22" s="1"/>
  <c r="I763" i="22" a="1"/>
  <c r="I763" i="22" s="1"/>
  <c r="J763" i="22" s="1"/>
  <c r="I764" i="22" a="1"/>
  <c r="I764" i="22" s="1"/>
  <c r="J764" i="22" s="1"/>
  <c r="I792" i="22" a="1"/>
  <c r="I792" i="22" s="1"/>
  <c r="J792" i="22" s="1"/>
  <c r="I840" i="22" a="1"/>
  <c r="I840" i="22" s="1"/>
  <c r="J840" i="22" s="1"/>
  <c r="I841" i="22" a="1"/>
  <c r="I841" i="22" s="1"/>
  <c r="J841" i="22" s="1"/>
  <c r="I872" i="22" a="1"/>
  <c r="I872" i="22" s="1"/>
  <c r="J872" i="22" s="1"/>
  <c r="I873" i="22" a="1"/>
  <c r="I873" i="22" s="1"/>
  <c r="J873" i="22" s="1"/>
  <c r="I916" i="22" a="1"/>
  <c r="I916" i="22" s="1"/>
  <c r="J916" i="22" s="1"/>
  <c r="I922" i="22" a="1"/>
  <c r="I922" i="22" s="1"/>
  <c r="J922" i="22" s="1"/>
  <c r="I931" i="22" a="1"/>
  <c r="I931" i="22" s="1"/>
  <c r="J931" i="22" s="1"/>
  <c r="I944" i="22" a="1"/>
  <c r="I944" i="22" s="1"/>
  <c r="J944" i="22" s="1"/>
  <c r="I272" i="22" a="1"/>
  <c r="I272" i="22" s="1"/>
  <c r="J272" i="22" s="1"/>
  <c r="I273" i="22" a="1"/>
  <c r="I273" i="22" s="1"/>
  <c r="J273" i="22" s="1"/>
  <c r="I339" i="22" a="1"/>
  <c r="I339" i="22" s="1"/>
  <c r="J339" i="22" s="1"/>
  <c r="I340" i="22" a="1"/>
  <c r="I340" i="22" s="1"/>
  <c r="J340" i="22" s="1"/>
  <c r="I398" i="22" a="1"/>
  <c r="I398" i="22" s="1"/>
  <c r="J398" i="22" s="1"/>
  <c r="I566" i="22" a="1"/>
  <c r="I566" i="22" s="1"/>
  <c r="J566" i="22" s="1"/>
  <c r="I678" i="22" a="1"/>
  <c r="I678" i="22" s="1"/>
  <c r="J678" i="22" s="1"/>
  <c r="I700" i="22" a="1"/>
  <c r="I700" i="22" s="1"/>
  <c r="J700" i="22" s="1"/>
  <c r="I701" i="22" a="1"/>
  <c r="I701" i="22" s="1"/>
  <c r="J701" i="22" s="1"/>
  <c r="I702" i="22" a="1"/>
  <c r="I702" i="22" s="1"/>
  <c r="J702" i="22" s="1"/>
  <c r="I765" i="22" a="1"/>
  <c r="I765" i="22" s="1"/>
  <c r="J765" i="22" s="1"/>
  <c r="I766" i="22" a="1"/>
  <c r="I766" i="22" s="1"/>
  <c r="J766" i="22" s="1"/>
  <c r="I842" i="22" a="1"/>
  <c r="I842" i="22" s="1"/>
  <c r="J842" i="22" s="1"/>
  <c r="I67" i="22" a="1"/>
  <c r="I67" i="22" s="1"/>
  <c r="J67" i="22" s="1"/>
  <c r="I122" i="22" a="1"/>
  <c r="I122" i="22" s="1"/>
  <c r="J122" i="22" s="1"/>
  <c r="I341" i="22" a="1"/>
  <c r="I341" i="22" s="1"/>
  <c r="J341" i="22" s="1"/>
  <c r="I399" i="22" a="1"/>
  <c r="I399" i="22" s="1"/>
  <c r="J399" i="22" s="1"/>
  <c r="I400" i="22" a="1"/>
  <c r="I400" i="22" s="1"/>
  <c r="J400" i="22" s="1"/>
  <c r="I945" i="22" a="1"/>
  <c r="I945" i="22" s="1"/>
  <c r="J945" i="22" s="1"/>
  <c r="I54" i="22" a="1"/>
  <c r="I54" i="22" s="1"/>
  <c r="J54" i="22" s="1"/>
  <c r="I199" i="22" a="1"/>
  <c r="I199" i="22" s="1"/>
  <c r="J199" i="22" s="1"/>
  <c r="I309" i="22" a="1"/>
  <c r="I309" i="22" s="1"/>
  <c r="J309" i="22" s="1"/>
  <c r="I826" i="22" a="1"/>
  <c r="I826" i="22" s="1"/>
  <c r="J826" i="22" s="1"/>
  <c r="I908" i="22" a="1"/>
  <c r="I908" i="22" s="1"/>
  <c r="J908" i="22" s="1"/>
  <c r="I38" i="22" a="1"/>
  <c r="I38" i="22" s="1"/>
  <c r="J38" i="22" s="1"/>
  <c r="I68" i="22" a="1"/>
  <c r="I68" i="22" s="1"/>
  <c r="J68" i="22" s="1"/>
  <c r="I236" i="22" a="1"/>
  <c r="I236" i="22" s="1"/>
  <c r="J236" i="22" s="1"/>
  <c r="I10" i="22" a="1"/>
  <c r="I10" i="22" s="1"/>
  <c r="J10" i="22" s="1"/>
  <c r="I160" i="22" a="1"/>
  <c r="I160" i="22" s="1"/>
  <c r="J160" i="22" s="1"/>
  <c r="I161" i="22" a="1"/>
  <c r="I161" i="22" s="1"/>
  <c r="J161" i="22" s="1"/>
  <c r="I342" i="22" a="1"/>
  <c r="I342" i="22" s="1"/>
  <c r="J342" i="22" s="1"/>
  <c r="I401" i="22" a="1"/>
  <c r="I401" i="22" s="1"/>
  <c r="J401" i="22" s="1"/>
  <c r="I694" i="22" a="1"/>
  <c r="I694" i="22" s="1"/>
  <c r="J694" i="22" s="1"/>
  <c r="I793" i="22" a="1"/>
  <c r="I793" i="22" s="1"/>
  <c r="J793" i="22" s="1"/>
  <c r="I794" i="22" a="1"/>
  <c r="I794" i="22" s="1"/>
  <c r="J794" i="22" s="1"/>
  <c r="I932" i="22" a="1"/>
  <c r="I932" i="22" s="1"/>
  <c r="J932" i="22" s="1"/>
  <c r="I6" i="22" a="1"/>
  <c r="I6" i="22" s="1"/>
  <c r="J6" i="22" s="1"/>
  <c r="I144" i="22" a="1"/>
  <c r="I144" i="22" s="1"/>
  <c r="J144" i="22" s="1"/>
  <c r="I145" i="22" a="1"/>
  <c r="I145" i="22" s="1"/>
  <c r="J145" i="22" s="1"/>
  <c r="I162" i="22" a="1"/>
  <c r="I162" i="22" s="1"/>
  <c r="J162" i="22" s="1"/>
  <c r="I357" i="22" a="1"/>
  <c r="I357" i="22" s="1"/>
  <c r="J357" i="22" s="1"/>
  <c r="I402" i="22" a="1"/>
  <c r="I402" i="22" s="1"/>
  <c r="J402" i="22" s="1"/>
  <c r="I403" i="22" a="1"/>
  <c r="I403" i="22" s="1"/>
  <c r="J403" i="22" s="1"/>
  <c r="I489" i="22" a="1"/>
  <c r="I489" i="22" s="1"/>
  <c r="J489" i="22" s="1"/>
  <c r="I767" i="22" a="1"/>
  <c r="I767" i="22" s="1"/>
  <c r="J767" i="22" s="1"/>
  <c r="I917" i="22" a="1"/>
  <c r="I917" i="22" s="1"/>
  <c r="J917" i="22" s="1"/>
  <c r="I274" i="22" a="1"/>
  <c r="I274" i="22" s="1"/>
  <c r="J274" i="22" s="1"/>
  <c r="I490" i="22" a="1"/>
  <c r="I490" i="22" s="1"/>
  <c r="J490" i="22" s="1"/>
  <c r="I735" i="22" a="1"/>
  <c r="I735" i="22" s="1"/>
  <c r="J735" i="22" s="1"/>
  <c r="I827" i="22" a="1"/>
  <c r="I827" i="22" s="1"/>
  <c r="J827" i="22" s="1"/>
  <c r="I123" i="22" a="1"/>
  <c r="I123" i="22" s="1"/>
  <c r="J123" i="22" s="1"/>
  <c r="I175" i="22" a="1"/>
  <c r="I175" i="22" s="1"/>
  <c r="J175" i="22" s="1"/>
  <c r="I404" i="22" a="1"/>
  <c r="I404" i="22" s="1"/>
  <c r="J404" i="22" s="1"/>
  <c r="I405" i="22" a="1"/>
  <c r="I405" i="22" s="1"/>
  <c r="J405" i="22" s="1"/>
  <c r="I406" i="22" a="1"/>
  <c r="I406" i="22" s="1"/>
  <c r="J406" i="22" s="1"/>
  <c r="I176" i="22" a="1"/>
  <c r="I176" i="22" s="1"/>
  <c r="J176" i="22" s="1"/>
  <c r="I275" i="22" a="1"/>
  <c r="I275" i="22" s="1"/>
  <c r="J275" i="22" s="1"/>
  <c r="I276" i="22" a="1"/>
  <c r="I276" i="22" s="1"/>
  <c r="J276" i="22" s="1"/>
  <c r="I154" i="22" a="1"/>
  <c r="I154" i="22" s="1"/>
  <c r="J154" i="22" s="1"/>
  <c r="I155" i="22" a="1"/>
  <c r="I155" i="22" s="1"/>
  <c r="J155" i="22" s="1"/>
  <c r="I310" i="22" a="1"/>
  <c r="I310" i="22" s="1"/>
  <c r="J310" i="22" s="1"/>
  <c r="I650" i="22" a="1"/>
  <c r="I650" i="22" s="1"/>
  <c r="J650" i="22" s="1"/>
  <c r="I651" i="22" a="1"/>
  <c r="I651" i="22" s="1"/>
  <c r="J651" i="22" s="1"/>
  <c r="I795" i="22" a="1"/>
  <c r="I795" i="22" s="1"/>
  <c r="J795" i="22" s="1"/>
  <c r="I796" i="22" a="1"/>
  <c r="I796" i="22" s="1"/>
  <c r="J796" i="22" s="1"/>
  <c r="I39" i="22" a="1"/>
  <c r="I39" i="22" s="1"/>
  <c r="J39" i="22" s="1"/>
  <c r="I69" i="22" a="1"/>
  <c r="I69" i="22" s="1"/>
  <c r="J69" i="22" s="1"/>
  <c r="I124" i="22" a="1"/>
  <c r="I124" i="22" s="1"/>
  <c r="J124" i="22" s="1"/>
  <c r="I237" i="22" a="1"/>
  <c r="I237" i="22" s="1"/>
  <c r="J237" i="22" s="1"/>
  <c r="I358" i="22" a="1"/>
  <c r="I358" i="22" s="1"/>
  <c r="J358" i="22" s="1"/>
  <c r="I407" i="22" a="1"/>
  <c r="I407" i="22" s="1"/>
  <c r="J407" i="22" s="1"/>
  <c r="I11" i="22" a="1"/>
  <c r="I11" i="22" s="1"/>
  <c r="J11" i="22" s="1"/>
  <c r="I163" i="22" a="1"/>
  <c r="I163" i="22" s="1"/>
  <c r="J163" i="22" s="1"/>
  <c r="I311" i="22" a="1"/>
  <c r="I311" i="22" s="1"/>
  <c r="J311" i="22" s="1"/>
  <c r="I359" i="22" a="1"/>
  <c r="I359" i="22" s="1"/>
  <c r="J359" i="22" s="1"/>
  <c r="I408" i="22" a="1"/>
  <c r="I408" i="22" s="1"/>
  <c r="J408" i="22" s="1"/>
  <c r="I509" i="22" a="1"/>
  <c r="I509" i="22" s="1"/>
  <c r="J509" i="22" s="1"/>
  <c r="I797" i="22" a="1"/>
  <c r="I797" i="22" s="1"/>
  <c r="J797" i="22" s="1"/>
  <c r="I798" i="22" a="1"/>
  <c r="I798" i="22" s="1"/>
  <c r="J798" i="22" s="1"/>
  <c r="I813" i="22" a="1"/>
  <c r="I813" i="22" s="1"/>
  <c r="J813" i="22" s="1"/>
  <c r="I923" i="22" a="1"/>
  <c r="I923" i="22" s="1"/>
  <c r="J923" i="22" s="1"/>
  <c r="I164" i="22" a="1"/>
  <c r="I164" i="22" s="1"/>
  <c r="J164" i="22" s="1"/>
  <c r="I491" i="22" a="1"/>
  <c r="I491" i="22" s="1"/>
  <c r="J491" i="22" s="1"/>
  <c r="I629" i="22" a="1"/>
  <c r="I629" i="22" s="1"/>
  <c r="J629" i="22" s="1"/>
  <c r="I703" i="22" a="1"/>
  <c r="I703" i="22" s="1"/>
  <c r="J703" i="22" s="1"/>
  <c r="I814" i="22" a="1"/>
  <c r="I814" i="22" s="1"/>
  <c r="J814" i="22" s="1"/>
  <c r="I70" i="22" a="1"/>
  <c r="I70" i="22" s="1"/>
  <c r="J70" i="22" s="1"/>
  <c r="I277" i="22" a="1"/>
  <c r="I277" i="22" s="1"/>
  <c r="J277" i="22" s="1"/>
  <c r="I409" i="22" a="1"/>
  <c r="I409" i="22" s="1"/>
  <c r="J409" i="22" s="1"/>
  <c r="I492" i="22" a="1"/>
  <c r="I492" i="22" s="1"/>
  <c r="J492" i="22" s="1"/>
  <c r="I493" i="22" a="1"/>
  <c r="I493" i="22" s="1"/>
  <c r="J493" i="22" s="1"/>
  <c r="I704" i="22" a="1"/>
  <c r="I704" i="22" s="1"/>
  <c r="J704" i="22" s="1"/>
  <c r="I768" i="22" a="1"/>
  <c r="I768" i="22" s="1"/>
  <c r="J768" i="22" s="1"/>
  <c r="I946" i="22" a="1"/>
  <c r="I946" i="22" s="1"/>
  <c r="J946" i="22" s="1"/>
  <c r="I40" i="22" a="1"/>
  <c r="I40" i="22" s="1"/>
  <c r="J40" i="22" s="1"/>
  <c r="I71" i="22" a="1"/>
  <c r="I71" i="22" s="1"/>
  <c r="J71" i="22" s="1"/>
  <c r="I72" i="22" a="1"/>
  <c r="I72" i="22" s="1"/>
  <c r="J72" i="22" s="1"/>
  <c r="I177" i="22" a="1"/>
  <c r="I177" i="22" s="1"/>
  <c r="J177" i="22" s="1"/>
  <c r="I410" i="22" a="1"/>
  <c r="I410" i="22" s="1"/>
  <c r="J410" i="22" s="1"/>
  <c r="I510" i="22" a="1"/>
  <c r="I510" i="22" s="1"/>
  <c r="J510" i="22" s="1"/>
  <c r="I591" i="22" a="1"/>
  <c r="I591" i="22" s="1"/>
  <c r="J591" i="22" s="1"/>
  <c r="I630" i="22" a="1"/>
  <c r="I630" i="22" s="1"/>
  <c r="J630" i="22" s="1"/>
  <c r="I653" i="22" a="1"/>
  <c r="I653" i="22" s="1"/>
  <c r="J653" i="22" s="1"/>
  <c r="I654" i="22" a="1"/>
  <c r="I654" i="22" s="1"/>
  <c r="J654" i="22" s="1"/>
  <c r="I947" i="22" a="1"/>
  <c r="I947" i="22" s="1"/>
  <c r="J947" i="22" s="1"/>
  <c r="I948" i="22" a="1"/>
  <c r="I948" i="22" s="1"/>
  <c r="J948" i="22" s="1"/>
  <c r="I55" i="22" a="1"/>
  <c r="I55" i="22" s="1"/>
  <c r="J55" i="22" s="1"/>
  <c r="I178" i="22" a="1"/>
  <c r="I178" i="22" s="1"/>
  <c r="J178" i="22" s="1"/>
  <c r="I278" i="22" a="1"/>
  <c r="I278" i="22" s="1"/>
  <c r="J278" i="22" s="1"/>
  <c r="I540" i="22" a="1"/>
  <c r="I540" i="22" s="1"/>
  <c r="J540" i="22" s="1"/>
  <c r="I843" i="22" a="1"/>
  <c r="I843" i="22" s="1"/>
  <c r="J843" i="22" s="1"/>
  <c r="I238" i="22" a="1"/>
  <c r="I238" i="22" s="1"/>
  <c r="J238" i="22" s="1"/>
  <c r="I411" i="22" a="1"/>
  <c r="I411" i="22" s="1"/>
  <c r="J411" i="22" s="1"/>
  <c r="I412" i="22" a="1"/>
  <c r="I412" i="22" s="1"/>
  <c r="J412" i="22" s="1"/>
  <c r="I567" i="22" a="1"/>
  <c r="I567" i="22" s="1"/>
  <c r="J567" i="22" s="1"/>
  <c r="I312" i="22" a="1"/>
  <c r="I312" i="22" s="1"/>
  <c r="J312" i="22" s="1"/>
  <c r="I413" i="22" a="1"/>
  <c r="I413" i="22" s="1"/>
  <c r="J413" i="22" s="1"/>
  <c r="I874" i="22" a="1"/>
  <c r="I874" i="22" s="1"/>
  <c r="J874" i="22" s="1"/>
  <c r="I905" i="22" a="1"/>
  <c r="I905" i="22" s="1"/>
  <c r="J905" i="22" s="1"/>
  <c r="I25" i="22" a="1"/>
  <c r="I25" i="22" s="1"/>
  <c r="J25" i="22" s="1"/>
  <c r="I26" i="22" a="1"/>
  <c r="I26" i="22" s="1"/>
  <c r="J26" i="22" s="1"/>
  <c r="I27" i="22" a="1"/>
  <c r="I27" i="22" s="1"/>
  <c r="J27" i="22" s="1"/>
  <c r="I28" i="22" a="1"/>
  <c r="I28" i="22" s="1"/>
  <c r="J28" i="22" s="1"/>
  <c r="I29" i="22" a="1"/>
  <c r="I29" i="22" s="1"/>
  <c r="J29" i="22" s="1"/>
  <c r="I30" i="22" a="1"/>
  <c r="I30" i="22" s="1"/>
  <c r="J30" i="22" s="1"/>
  <c r="I56" i="22" a="1"/>
  <c r="I56" i="22" s="1"/>
  <c r="J56" i="22" s="1"/>
  <c r="I57" i="22" a="1"/>
  <c r="I57" i="22" s="1"/>
  <c r="J57" i="22" s="1"/>
  <c r="I58" i="22" a="1"/>
  <c r="I58" i="22" s="1"/>
  <c r="J58" i="22" s="1"/>
  <c r="I125" i="22" a="1"/>
  <c r="I125" i="22" s="1"/>
  <c r="J125" i="22" s="1"/>
  <c r="I126" i="22" a="1"/>
  <c r="I126" i="22" s="1"/>
  <c r="J126" i="22" s="1"/>
  <c r="I127" i="22" a="1"/>
  <c r="I127" i="22" s="1"/>
  <c r="J127" i="22" s="1"/>
  <c r="I128" i="22" a="1"/>
  <c r="I128" i="22" s="1"/>
  <c r="J128" i="22" s="1"/>
  <c r="I129" i="22" a="1"/>
  <c r="I129" i="22" s="1"/>
  <c r="J129" i="22" s="1"/>
  <c r="I179" i="22" a="1"/>
  <c r="I179" i="22" s="1"/>
  <c r="J179" i="22" s="1"/>
  <c r="I180" i="22" a="1"/>
  <c r="I180" i="22" s="1"/>
  <c r="J180" i="22" s="1"/>
  <c r="I181" i="22" a="1"/>
  <c r="I181" i="22" s="1"/>
  <c r="J181" i="22" s="1"/>
  <c r="I182" i="22" a="1"/>
  <c r="I182" i="22" s="1"/>
  <c r="J182" i="22" s="1"/>
  <c r="I183" i="22" a="1"/>
  <c r="I183" i="22" s="1"/>
  <c r="J183" i="22" s="1"/>
  <c r="I184" i="22" a="1"/>
  <c r="I184" i="22" s="1"/>
  <c r="J184" i="22" s="1"/>
  <c r="I185" i="22" a="1"/>
  <c r="I185" i="22" s="1"/>
  <c r="J185" i="22" s="1"/>
  <c r="I279" i="22" a="1"/>
  <c r="I279" i="22" s="1"/>
  <c r="J279" i="22" s="1"/>
  <c r="I313" i="22" a="1"/>
  <c r="I313" i="22" s="1"/>
  <c r="J313" i="22" s="1"/>
  <c r="I314" i="22" a="1"/>
  <c r="I314" i="22" s="1"/>
  <c r="J314" i="22" s="1"/>
  <c r="I343" i="22" a="1"/>
  <c r="I343" i="22" s="1"/>
  <c r="J343" i="22" s="1"/>
  <c r="I344" i="22" a="1"/>
  <c r="I344" i="22" s="1"/>
  <c r="J344" i="22" s="1"/>
  <c r="I345" i="22" a="1"/>
  <c r="I345" i="22" s="1"/>
  <c r="J345" i="22" s="1"/>
  <c r="I346" i="22" a="1"/>
  <c r="I346" i="22" s="1"/>
  <c r="J346" i="22" s="1"/>
  <c r="I414" i="22" a="1"/>
  <c r="I414" i="22" s="1"/>
  <c r="J414" i="22" s="1"/>
  <c r="I415" i="22" a="1"/>
  <c r="I415" i="22" s="1"/>
  <c r="J415" i="22" s="1"/>
  <c r="I416" i="22" a="1"/>
  <c r="I416" i="22" s="1"/>
  <c r="J416" i="22" s="1"/>
  <c r="I417" i="22" a="1"/>
  <c r="I417" i="22" s="1"/>
  <c r="J417" i="22" s="1"/>
  <c r="I418" i="22" a="1"/>
  <c r="I418" i="22" s="1"/>
  <c r="J418" i="22" s="1"/>
  <c r="I419" i="22" a="1"/>
  <c r="I419" i="22" s="1"/>
  <c r="J419" i="22" s="1"/>
  <c r="I420" i="22" a="1"/>
  <c r="I420" i="22" s="1"/>
  <c r="J420" i="22" s="1"/>
  <c r="I421" i="22" a="1"/>
  <c r="I421" i="22" s="1"/>
  <c r="J421" i="22" s="1"/>
  <c r="I422" i="22" a="1"/>
  <c r="I422" i="22" s="1"/>
  <c r="J422" i="22" s="1"/>
  <c r="I423" i="22" a="1"/>
  <c r="I423" i="22" s="1"/>
  <c r="J423" i="22" s="1"/>
  <c r="I424" i="22" a="1"/>
  <c r="I424" i="22" s="1"/>
  <c r="J424" i="22" s="1"/>
  <c r="I425" i="22" a="1"/>
  <c r="I425" i="22" s="1"/>
  <c r="J425" i="22" s="1"/>
  <c r="I426" i="22" a="1"/>
  <c r="I426" i="22" s="1"/>
  <c r="J426" i="22" s="1"/>
  <c r="I427" i="22" a="1"/>
  <c r="I427" i="22" s="1"/>
  <c r="J427" i="22" s="1"/>
  <c r="I511" i="22" a="1"/>
  <c r="I511" i="22" s="1"/>
  <c r="J511" i="22" s="1"/>
  <c r="I512" i="22" a="1"/>
  <c r="I512" i="22" s="1"/>
  <c r="J512" i="22" s="1"/>
  <c r="I513" i="22" a="1"/>
  <c r="I513" i="22" s="1"/>
  <c r="J513" i="22" s="1"/>
  <c r="I514" i="22" a="1"/>
  <c r="I514" i="22" s="1"/>
  <c r="J514" i="22" s="1"/>
  <c r="I515" i="22" a="1"/>
  <c r="I515" i="22" s="1"/>
  <c r="J515" i="22" s="1"/>
  <c r="I516" i="22" a="1"/>
  <c r="I516" i="22" s="1"/>
  <c r="J516" i="22" s="1"/>
  <c r="I541" i="22" a="1"/>
  <c r="I541" i="22" s="1"/>
  <c r="J541" i="22" s="1"/>
  <c r="I542" i="22" a="1"/>
  <c r="I542" i="22" s="1"/>
  <c r="J542" i="22" s="1"/>
  <c r="I543" i="22" a="1"/>
  <c r="I543" i="22" s="1"/>
  <c r="J543" i="22" s="1"/>
  <c r="I544" i="22" a="1"/>
  <c r="I544" i="22" s="1"/>
  <c r="J544" i="22" s="1"/>
  <c r="I545" i="22" a="1"/>
  <c r="I545" i="22" s="1"/>
  <c r="J545" i="22" s="1"/>
  <c r="I568" i="22" a="1"/>
  <c r="I568" i="22" s="1"/>
  <c r="J568" i="22" s="1"/>
  <c r="I569" i="22" a="1"/>
  <c r="I569" i="22" s="1"/>
  <c r="J569" i="22" s="1"/>
  <c r="I570" i="22" a="1"/>
  <c r="I570" i="22" s="1"/>
  <c r="J570" i="22" s="1"/>
  <c r="I592" i="22" a="1"/>
  <c r="I592" i="22" s="1"/>
  <c r="J592" i="22" s="1"/>
  <c r="I593" i="22" a="1"/>
  <c r="I593" i="22" s="1"/>
  <c r="J593" i="22" s="1"/>
  <c r="I594" i="22" a="1"/>
  <c r="I594" i="22" s="1"/>
  <c r="J594" i="22" s="1"/>
  <c r="I595" i="22" a="1"/>
  <c r="I595" i="22" s="1"/>
  <c r="J595" i="22" s="1"/>
  <c r="I596" i="22" a="1"/>
  <c r="I596" i="22" s="1"/>
  <c r="J596" i="22" s="1"/>
  <c r="I597" i="22" a="1"/>
  <c r="I597" i="22" s="1"/>
  <c r="J597" i="22" s="1"/>
  <c r="I598" i="22" a="1"/>
  <c r="I598" i="22" s="1"/>
  <c r="J598" i="22" s="1"/>
  <c r="I599" i="22" a="1"/>
  <c r="I599" i="22" s="1"/>
  <c r="J599" i="22" s="1"/>
  <c r="I600" i="22" a="1"/>
  <c r="I600" i="22" s="1"/>
  <c r="J600" i="22" s="1"/>
  <c r="I601" i="22" a="1"/>
  <c r="I601" i="22" s="1"/>
  <c r="J601" i="22" s="1"/>
  <c r="I602" i="22" a="1"/>
  <c r="I602" i="22" s="1"/>
  <c r="J602" i="22" s="1"/>
  <c r="I603" i="22" a="1"/>
  <c r="I603" i="22" s="1"/>
  <c r="J603" i="22" s="1"/>
  <c r="I631" i="22" a="1"/>
  <c r="I631" i="22" s="1"/>
  <c r="J631" i="22" s="1"/>
  <c r="I632" i="22" a="1"/>
  <c r="I632" i="22" s="1"/>
  <c r="J632" i="22" s="1"/>
  <c r="I633" i="22" a="1"/>
  <c r="I633" i="22" s="1"/>
  <c r="J633" i="22" s="1"/>
  <c r="I634" i="22" a="1"/>
  <c r="I634" i="22" s="1"/>
  <c r="J634" i="22" s="1"/>
  <c r="I655" i="22" a="1"/>
  <c r="I655" i="22" s="1"/>
  <c r="J655" i="22" s="1"/>
  <c r="I656" i="22" a="1"/>
  <c r="I656" i="22" s="1"/>
  <c r="J656" i="22" s="1"/>
  <c r="I657" i="22" a="1"/>
  <c r="I657" i="22" s="1"/>
  <c r="J657" i="22" s="1"/>
  <c r="I679" i="22" a="1"/>
  <c r="I679" i="22" s="1"/>
  <c r="J679" i="22" s="1"/>
  <c r="I680" i="22" a="1"/>
  <c r="I680" i="22" s="1"/>
  <c r="J680" i="22" s="1"/>
  <c r="I681" i="22" a="1"/>
  <c r="I681" i="22" s="1"/>
  <c r="J681" i="22" s="1"/>
  <c r="I682" i="22" a="1"/>
  <c r="I682" i="22" s="1"/>
  <c r="J682" i="22" s="1"/>
  <c r="I683" i="22" a="1"/>
  <c r="I683" i="22" s="1"/>
  <c r="J683" i="22" s="1"/>
  <c r="I769" i="22" a="1"/>
  <c r="I769" i="22" s="1"/>
  <c r="J769" i="22" s="1"/>
  <c r="I770" i="22" a="1"/>
  <c r="I770" i="22" s="1"/>
  <c r="J770" i="22" s="1"/>
  <c r="I844" i="22" a="1"/>
  <c r="I844" i="22" s="1"/>
  <c r="J844" i="22" s="1"/>
  <c r="I845" i="22" a="1"/>
  <c r="I845" i="22" s="1"/>
  <c r="J845" i="22" s="1"/>
  <c r="I846" i="22" a="1"/>
  <c r="I846" i="22" s="1"/>
  <c r="J846" i="22" s="1"/>
  <c r="I847" i="22" a="1"/>
  <c r="I847" i="22" s="1"/>
  <c r="J847" i="22" s="1"/>
  <c r="I875" i="22" a="1"/>
  <c r="I875" i="22" s="1"/>
  <c r="J875" i="22" s="1"/>
  <c r="I876" i="22" a="1"/>
  <c r="I876" i="22" s="1"/>
  <c r="J876" i="22" s="1"/>
  <c r="I877" i="22" a="1"/>
  <c r="I877" i="22" s="1"/>
  <c r="J877" i="22" s="1"/>
  <c r="I878" i="22" a="1"/>
  <c r="I878" i="22" s="1"/>
  <c r="J878" i="22" s="1"/>
  <c r="I879" i="22" a="1"/>
  <c r="I879" i="22" s="1"/>
  <c r="J879" i="22" s="1"/>
  <c r="I936" i="22" a="1"/>
  <c r="I936" i="22" s="1"/>
  <c r="J936" i="22" s="1"/>
  <c r="I949" i="22" a="1"/>
  <c r="I949" i="22" s="1"/>
  <c r="J949" i="22" s="1"/>
  <c r="I950" i="22" a="1"/>
  <c r="I950" i="22" s="1"/>
  <c r="J950" i="22" s="1"/>
  <c r="I951" i="22" a="1"/>
  <c r="I951" i="22" s="1"/>
  <c r="J951" i="22" s="1"/>
  <c r="I41" i="22" a="1"/>
  <c r="I41" i="22" s="1"/>
  <c r="J41" i="22" s="1"/>
  <c r="I130" i="22" a="1"/>
  <c r="I130" i="22" s="1"/>
  <c r="J130" i="22" s="1"/>
  <c r="I131" i="22" a="1"/>
  <c r="I131" i="22" s="1"/>
  <c r="J131" i="22" s="1"/>
  <c r="I186" i="22" a="1"/>
  <c r="I186" i="22" s="1"/>
  <c r="J186" i="22" s="1"/>
  <c r="I187" i="22" a="1"/>
  <c r="I187" i="22" s="1"/>
  <c r="J187" i="22" s="1"/>
  <c r="I188" i="22" a="1"/>
  <c r="I188" i="22" s="1"/>
  <c r="J188" i="22" s="1"/>
  <c r="I189" i="22" a="1"/>
  <c r="I189" i="22" s="1"/>
  <c r="J189" i="22" s="1"/>
  <c r="I280" i="22" a="1"/>
  <c r="I280" i="22" s="1"/>
  <c r="J280" i="22" s="1"/>
  <c r="I281" i="22" a="1"/>
  <c r="I281" i="22" s="1"/>
  <c r="J281" i="22" s="1"/>
  <c r="I282" i="22" a="1"/>
  <c r="I282" i="22" s="1"/>
  <c r="J282" i="22" s="1"/>
  <c r="I428" i="22" a="1"/>
  <c r="I428" i="22" s="1"/>
  <c r="J428" i="22" s="1"/>
  <c r="I429" i="22" a="1"/>
  <c r="I429" i="22" s="1"/>
  <c r="J429" i="22" s="1"/>
  <c r="I430" i="22" a="1"/>
  <c r="I430" i="22" s="1"/>
  <c r="J430" i="22" s="1"/>
  <c r="I431" i="22" a="1"/>
  <c r="I431" i="22" s="1"/>
  <c r="J431" i="22" s="1"/>
  <c r="I432" i="22" a="1"/>
  <c r="I432" i="22" s="1"/>
  <c r="J432" i="22" s="1"/>
  <c r="I433" i="22" a="1"/>
  <c r="I433" i="22" s="1"/>
  <c r="J433" i="22" s="1"/>
  <c r="I517" i="22" a="1"/>
  <c r="I517" i="22" s="1"/>
  <c r="J517" i="22" s="1"/>
  <c r="I546" i="22" a="1"/>
  <c r="I546" i="22" s="1"/>
  <c r="J546" i="22" s="1"/>
  <c r="I604" i="22" a="1"/>
  <c r="I604" i="22" s="1"/>
  <c r="J604" i="22" s="1"/>
  <c r="I635" i="22" a="1"/>
  <c r="I635" i="22" s="1"/>
  <c r="J635" i="22" s="1"/>
  <c r="I658" i="22" a="1"/>
  <c r="I658" i="22" s="1"/>
  <c r="J658" i="22" s="1"/>
  <c r="I880" i="22" a="1"/>
  <c r="I880" i="22" s="1"/>
  <c r="J880" i="22" s="1"/>
  <c r="I952" i="22" a="1"/>
  <c r="I952" i="22" s="1"/>
  <c r="J952" i="22" s="1"/>
  <c r="I953" i="22" a="1"/>
  <c r="I953" i="22" s="1"/>
  <c r="J953" i="22" s="1"/>
  <c r="I954" i="22" a="1"/>
  <c r="I954" i="22" s="1"/>
  <c r="J954" i="22" s="1"/>
  <c r="I955" i="22" a="1"/>
  <c r="I955" i="22" s="1"/>
  <c r="J955" i="22" s="1"/>
  <c r="I31" i="22" a="1"/>
  <c r="I31" i="22" s="1"/>
  <c r="J31" i="22" s="1"/>
  <c r="I132" i="22" a="1"/>
  <c r="I132" i="22" s="1"/>
  <c r="J132" i="22" s="1"/>
  <c r="I200" i="22" a="1"/>
  <c r="I200" i="22" s="1"/>
  <c r="J200" i="22" s="1"/>
  <c r="I201" i="22" a="1"/>
  <c r="I201" i="22" s="1"/>
  <c r="J201" i="22" s="1"/>
  <c r="I202" i="22" a="1"/>
  <c r="I202" i="22" s="1"/>
  <c r="J202" i="22" s="1"/>
  <c r="I239" i="22" a="1"/>
  <c r="I239" i="22" s="1"/>
  <c r="J239" i="22" s="1"/>
  <c r="I315" i="22" a="1"/>
  <c r="I315" i="22" s="1"/>
  <c r="J315" i="22" s="1"/>
  <c r="I327" i="22" a="1"/>
  <c r="I327" i="22" s="1"/>
  <c r="J327" i="22" s="1"/>
  <c r="I434" i="22" a="1"/>
  <c r="I434" i="22" s="1"/>
  <c r="J434" i="22" s="1"/>
  <c r="I518" i="22" a="1"/>
  <c r="I518" i="22" s="1"/>
  <c r="J518" i="22" s="1"/>
  <c r="I571" i="22" a="1"/>
  <c r="I571" i="22" s="1"/>
  <c r="J571" i="22" s="1"/>
  <c r="I881" i="22" a="1"/>
  <c r="I881" i="22" s="1"/>
  <c r="J881" i="22" s="1"/>
  <c r="I240" i="22" a="1"/>
  <c r="I240" i="22" s="1"/>
  <c r="J240" i="22" s="1"/>
  <c r="I435" i="22" a="1"/>
  <c r="I435" i="22" s="1"/>
  <c r="J435" i="22" s="1"/>
  <c r="I636" i="22" a="1"/>
  <c r="I636" i="22" s="1"/>
  <c r="J636" i="22" s="1"/>
  <c r="I771" i="22" a="1"/>
  <c r="I771" i="22" s="1"/>
  <c r="J771" i="22" s="1"/>
  <c r="I241" i="22" a="1"/>
  <c r="I241" i="22" s="1"/>
  <c r="J241" i="22" s="1"/>
  <c r="I436" i="22" a="1"/>
  <c r="I436" i="22" s="1"/>
  <c r="J436" i="22" s="1"/>
  <c r="I572" i="22" a="1"/>
  <c r="I572" i="22" s="1"/>
  <c r="J572" i="22" s="1"/>
  <c r="I818" i="22" a="1"/>
  <c r="I818" i="22" s="1"/>
  <c r="J818" i="22" s="1"/>
  <c r="I848" i="22" a="1"/>
  <c r="I848" i="22" s="1"/>
  <c r="J848" i="22" s="1"/>
  <c r="I203" i="22" a="1"/>
  <c r="I203" i="22" s="1"/>
  <c r="J203" i="22" s="1"/>
  <c r="I819" i="22" a="1"/>
  <c r="I819" i="22" s="1"/>
  <c r="J819" i="22" s="1"/>
  <c r="I204" i="22" a="1"/>
  <c r="I204" i="22" s="1"/>
  <c r="J204" i="22" s="1"/>
  <c r="I205" i="22" a="1"/>
  <c r="I205" i="22" s="1"/>
  <c r="J205" i="22" s="1"/>
  <c r="I242" i="22" a="1"/>
  <c r="I242" i="22" s="1"/>
  <c r="J242" i="22" s="1"/>
  <c r="I243" i="22" a="1"/>
  <c r="I243" i="22" s="1"/>
  <c r="J243" i="22" s="1"/>
  <c r="I437" i="22" a="1"/>
  <c r="I437" i="22" s="1"/>
  <c r="J437" i="22" s="1"/>
  <c r="I206" i="22" a="1"/>
  <c r="I206" i="22" s="1"/>
  <c r="J206" i="22" s="1"/>
  <c r="I263" i="22" a="1"/>
  <c r="I263" i="22" s="1"/>
  <c r="J263" i="22" s="1"/>
  <c r="I547" i="22" a="1"/>
  <c r="I547" i="22" s="1"/>
  <c r="J547" i="22" s="1"/>
  <c r="I548" i="22" a="1"/>
  <c r="I548" i="22" s="1"/>
  <c r="J548" i="22" s="1"/>
  <c r="I637" i="22" a="1"/>
  <c r="I637" i="22" s="1"/>
  <c r="J637" i="22" s="1"/>
  <c r="I815" i="22" a="1"/>
  <c r="I815" i="22" s="1"/>
  <c r="J815" i="22" s="1"/>
  <c r="I849" i="22" a="1"/>
  <c r="I849" i="22" s="1"/>
  <c r="J849" i="22" s="1"/>
  <c r="I12" i="22" a="1"/>
  <c r="I12" i="22" s="1"/>
  <c r="J12" i="22" s="1"/>
  <c r="I32" i="22" a="1"/>
  <c r="I32" i="22" s="1"/>
  <c r="J32" i="22" s="1"/>
  <c r="I207" i="22" a="1"/>
  <c r="I207" i="22" s="1"/>
  <c r="J207" i="22" s="1"/>
  <c r="I438" i="22" a="1"/>
  <c r="I438" i="22" s="1"/>
  <c r="J438" i="22" s="1"/>
  <c r="I439" i="22" a="1"/>
  <c r="I439" i="22" s="1"/>
  <c r="J439" i="22" s="1"/>
  <c r="I440" i="22" a="1"/>
  <c r="I440" i="22" s="1"/>
  <c r="J440" i="22" s="1"/>
  <c r="I441" i="22" a="1"/>
  <c r="I441" i="22" s="1"/>
  <c r="J441" i="22" s="1"/>
  <c r="I519" i="22" a="1"/>
  <c r="I519" i="22" s="1"/>
  <c r="J519" i="22" s="1"/>
  <c r="I549" i="22" a="1"/>
  <c r="I549" i="22" s="1"/>
  <c r="J549" i="22" s="1"/>
  <c r="I573" i="22" a="1"/>
  <c r="I573" i="22" s="1"/>
  <c r="J573" i="22" s="1"/>
  <c r="I605" i="22" a="1"/>
  <c r="I605" i="22" s="1"/>
  <c r="J605" i="22" s="1"/>
  <c r="I190" i="22" a="1"/>
  <c r="I190" i="22" s="1"/>
  <c r="J190" i="22" s="1"/>
  <c r="I208" i="22" a="1"/>
  <c r="I208" i="22" s="1"/>
  <c r="J208" i="22" s="1"/>
  <c r="I264" i="22" a="1"/>
  <c r="I264" i="22" s="1"/>
  <c r="J264" i="22" s="1"/>
  <c r="I442" i="22" a="1"/>
  <c r="I442" i="22" s="1"/>
  <c r="J442" i="22" s="1"/>
  <c r="I443" i="22" a="1"/>
  <c r="I443" i="22" s="1"/>
  <c r="J443" i="22" s="1"/>
  <c r="I444" i="22" a="1"/>
  <c r="I444" i="22" s="1"/>
  <c r="J444" i="22" s="1"/>
  <c r="I520" i="22" a="1"/>
  <c r="I520" i="22" s="1"/>
  <c r="J520" i="22" s="1"/>
  <c r="I550" i="22" a="1"/>
  <c r="I550" i="22" s="1"/>
  <c r="J550" i="22" s="1"/>
  <c r="I551" i="22" a="1"/>
  <c r="I551" i="22" s="1"/>
  <c r="J551" i="22" s="1"/>
  <c r="I552" i="22" a="1"/>
  <c r="I552" i="22" s="1"/>
  <c r="J552" i="22" s="1"/>
  <c r="I606" i="22" a="1"/>
  <c r="I606" i="22" s="1"/>
  <c r="J606" i="22" s="1"/>
  <c r="I607" i="22" a="1"/>
  <c r="I607" i="22" s="1"/>
  <c r="J607" i="22" s="1"/>
  <c r="I659" i="22" a="1"/>
  <c r="I659" i="22" s="1"/>
  <c r="J659" i="22" s="1"/>
  <c r="I684" i="22" a="1"/>
  <c r="I684" i="22" s="1"/>
  <c r="J684" i="22" s="1"/>
  <c r="I736" i="22" a="1"/>
  <c r="I736" i="22" s="1"/>
  <c r="J736" i="22" s="1"/>
  <c r="I882" i="22" a="1"/>
  <c r="I882" i="22" s="1"/>
  <c r="J882" i="22" s="1"/>
  <c r="I956" i="22" a="1"/>
  <c r="I956" i="22" s="1"/>
  <c r="J956" i="22" s="1"/>
  <c r="I33" i="22" a="1"/>
  <c r="I33" i="22" s="1"/>
  <c r="J33" i="22" s="1"/>
  <c r="I34" i="22" a="1"/>
  <c r="I34" i="22" s="1"/>
  <c r="J34" i="22" s="1"/>
  <c r="I59" i="22" a="1"/>
  <c r="I59" i="22" s="1"/>
  <c r="J59" i="22" s="1"/>
  <c r="I191" i="22" a="1"/>
  <c r="I191" i="22" s="1"/>
  <c r="J191" i="22" s="1"/>
  <c r="I209" i="22" a="1"/>
  <c r="I209" i="22" s="1"/>
  <c r="J209" i="22" s="1"/>
  <c r="I316" i="22" a="1"/>
  <c r="I316" i="22" s="1"/>
  <c r="J316" i="22" s="1"/>
  <c r="I347" i="22" a="1"/>
  <c r="I347" i="22" s="1"/>
  <c r="J347" i="22" s="1"/>
  <c r="I445" i="22" a="1"/>
  <c r="I445" i="22" s="1"/>
  <c r="J445" i="22" s="1"/>
  <c r="I446" i="22" a="1"/>
  <c r="I446" i="22" s="1"/>
  <c r="J446" i="22" s="1"/>
  <c r="I521" i="22" a="1"/>
  <c r="I521" i="22" s="1"/>
  <c r="J521" i="22" s="1"/>
  <c r="I522" i="22" a="1"/>
  <c r="I522" i="22" s="1"/>
  <c r="J522" i="22" s="1"/>
  <c r="I574" i="22" a="1"/>
  <c r="I574" i="22" s="1"/>
  <c r="J574" i="22" s="1"/>
  <c r="I608" i="22" a="1"/>
  <c r="I608" i="22" s="1"/>
  <c r="J608" i="22" s="1"/>
  <c r="I609" i="22" a="1"/>
  <c r="I609" i="22" s="1"/>
  <c r="J609" i="22" s="1"/>
  <c r="I638" i="22" a="1"/>
  <c r="I638" i="22" s="1"/>
  <c r="J638" i="22" s="1"/>
  <c r="I639" i="22" a="1"/>
  <c r="I639" i="22" s="1"/>
  <c r="J639" i="22" s="1"/>
  <c r="I660" i="22" a="1"/>
  <c r="I660" i="22" s="1"/>
  <c r="J660" i="22" s="1"/>
  <c r="I661" i="22" a="1"/>
  <c r="I661" i="22" s="1"/>
  <c r="J661" i="22" s="1"/>
  <c r="I737" i="22" a="1"/>
  <c r="I737" i="22" s="1"/>
  <c r="J737" i="22" s="1"/>
  <c r="I883" i="22" a="1"/>
  <c r="I883" i="22" s="1"/>
  <c r="J883" i="22" s="1"/>
  <c r="I35" i="22" a="1"/>
  <c r="I35" i="22" s="1"/>
  <c r="J35" i="22" s="1"/>
  <c r="I133" i="22" a="1"/>
  <c r="I133" i="22" s="1"/>
  <c r="J133" i="22" s="1"/>
  <c r="I134" i="22" a="1"/>
  <c r="I134" i="22" s="1"/>
  <c r="J134" i="22" s="1"/>
  <c r="I447" i="22" a="1"/>
  <c r="I447" i="22" s="1"/>
  <c r="J447" i="22" s="1"/>
  <c r="I610" i="22" a="1"/>
  <c r="I610" i="22" s="1"/>
  <c r="J610" i="22" s="1"/>
  <c r="I662" i="22" a="1"/>
  <c r="I662" i="22" s="1"/>
  <c r="J662" i="22" s="1"/>
  <c r="I685" i="22" a="1"/>
  <c r="I685" i="22" s="1"/>
  <c r="J685" i="22" s="1"/>
  <c r="I738" i="22" a="1"/>
  <c r="I738" i="22" s="1"/>
  <c r="J738" i="22" s="1"/>
  <c r="I850" i="22" a="1"/>
  <c r="I850" i="22" s="1"/>
  <c r="J850" i="22" s="1"/>
  <c r="I957" i="22" a="1"/>
  <c r="I957" i="22" s="1"/>
  <c r="J957" i="22" s="1"/>
  <c r="I13" i="22" a="1"/>
  <c r="I13" i="22" s="1"/>
  <c r="J13" i="22" s="1"/>
  <c r="I103" i="22" a="1"/>
  <c r="I103" i="22" s="1"/>
  <c r="J103" i="22" s="1"/>
  <c r="I348" i="22" a="1"/>
  <c r="I348" i="22" s="1"/>
  <c r="J348" i="22" s="1"/>
  <c r="I448" i="22" a="1"/>
  <c r="I448" i="22" s="1"/>
  <c r="J448" i="22" s="1"/>
  <c r="I721" i="22" a="1"/>
  <c r="I721" i="22" s="1"/>
  <c r="J721" i="22" s="1"/>
  <c r="I722" i="22" a="1"/>
  <c r="I722" i="22" s="1"/>
  <c r="J722" i="22" s="1"/>
  <c r="I723" i="22" a="1"/>
  <c r="I723" i="22" s="1"/>
  <c r="J723" i="22" s="1"/>
  <c r="I739" i="22" a="1"/>
  <c r="I739" i="22" s="1"/>
  <c r="J739" i="22" s="1"/>
  <c r="I820" i="22" a="1"/>
  <c r="I820" i="22" s="1"/>
  <c r="J820" i="22" s="1"/>
  <c r="I821" i="22" a="1"/>
  <c r="I821" i="22" s="1"/>
  <c r="J821" i="22" s="1"/>
  <c r="I851" i="22" a="1"/>
  <c r="I851" i="22" s="1"/>
  <c r="J851" i="22" s="1"/>
  <c r="I958" i="22" a="1"/>
  <c r="I958" i="22" s="1"/>
  <c r="J958" i="22" s="1"/>
  <c r="I146" i="22" a="1"/>
  <c r="I146" i="22" s="1"/>
  <c r="J146" i="22" s="1"/>
  <c r="I210" i="22" a="1"/>
  <c r="I210" i="22" s="1"/>
  <c r="J210" i="22" s="1"/>
  <c r="I449" i="22" a="1"/>
  <c r="I449" i="22" s="1"/>
  <c r="J449" i="22" s="1"/>
  <c r="I450" i="22" a="1"/>
  <c r="I450" i="22" s="1"/>
  <c r="J450" i="22" s="1"/>
  <c r="I553" i="22" a="1"/>
  <c r="I553" i="22" s="1"/>
  <c r="J553" i="22" s="1"/>
  <c r="I705" i="22" a="1"/>
  <c r="I705" i="22" s="1"/>
  <c r="J705" i="22" s="1"/>
  <c r="I884" i="22" a="1"/>
  <c r="I884" i="22" s="1"/>
  <c r="J884" i="22" s="1"/>
  <c r="I885" i="22" a="1"/>
  <c r="I885" i="22" s="1"/>
  <c r="J885" i="22" s="1"/>
  <c r="I886" i="22" a="1"/>
  <c r="I886" i="22" s="1"/>
  <c r="J886" i="22" s="1"/>
  <c r="I959" i="22" a="1"/>
  <c r="I959" i="22" s="1"/>
  <c r="J959" i="22" s="1"/>
  <c r="I14" i="22" a="1"/>
  <c r="I14" i="22" s="1"/>
  <c r="J14" i="22" s="1"/>
  <c r="I329" i="22" a="1"/>
  <c r="I329" i="22" s="1"/>
  <c r="J329" i="22" s="1"/>
  <c r="I640" i="22" a="1"/>
  <c r="I640" i="22" s="1"/>
  <c r="J640" i="22" s="1"/>
  <c r="I772" i="22" a="1"/>
  <c r="I772" i="22" s="1"/>
  <c r="J772" i="22" s="1"/>
  <c r="I799" i="22" a="1"/>
  <c r="I799" i="22" s="1"/>
  <c r="J799" i="22" s="1"/>
  <c r="I816" i="22" a="1"/>
  <c r="I816" i="22" s="1"/>
  <c r="J816" i="22" s="1"/>
  <c r="I887" i="22" a="1"/>
  <c r="I887" i="22" s="1"/>
  <c r="J887" i="22" s="1"/>
  <c r="I909" i="22" a="1"/>
  <c r="I909" i="22" s="1"/>
  <c r="J909" i="22" s="1"/>
  <c r="I93" i="22" a="1"/>
  <c r="I93" i="22" s="1"/>
  <c r="J93" i="22" s="1"/>
  <c r="I740" i="22" a="1"/>
  <c r="I740" i="22" s="1"/>
  <c r="J740" i="22" s="1"/>
  <c r="I910" i="22" a="1"/>
  <c r="I910" i="22" s="1"/>
  <c r="J910" i="22" s="1"/>
  <c r="I211" i="22" a="1"/>
  <c r="I211" i="22" s="1"/>
  <c r="J211" i="22" s="1"/>
  <c r="I265" i="22" a="1"/>
  <c r="I265" i="22" s="1"/>
  <c r="J265" i="22" s="1"/>
  <c r="I822" i="22" a="1"/>
  <c r="I822" i="22" s="1"/>
  <c r="J822" i="22" s="1"/>
  <c r="I828" i="22" a="1"/>
  <c r="I828" i="22" s="1"/>
  <c r="J828" i="22" s="1"/>
  <c r="I244" i="22" a="1"/>
  <c r="I244" i="22" s="1"/>
  <c r="J244" i="22" s="1"/>
  <c r="I451" i="22" a="1"/>
  <c r="I451" i="22" s="1"/>
  <c r="J451" i="22" s="1"/>
  <c r="I452" i="22" a="1"/>
  <c r="I452" i="22" s="1"/>
  <c r="J452" i="22" s="1"/>
  <c r="I619" i="22" a="1"/>
  <c r="I619" i="22" s="1"/>
  <c r="J619" i="22" s="1"/>
  <c r="I620" i="22" a="1"/>
  <c r="I620" i="22" s="1"/>
  <c r="J620" i="22" s="1"/>
  <c r="I852" i="22" a="1"/>
  <c r="I852" i="22" s="1"/>
  <c r="J852" i="22" s="1"/>
  <c r="I36" i="22" a="1"/>
  <c r="I36" i="22" s="1"/>
  <c r="J36" i="22" s="1"/>
  <c r="I60" i="22" a="1"/>
  <c r="I60" i="22" s="1"/>
  <c r="J60" i="22" s="1"/>
  <c r="I104" i="22" a="1"/>
  <c r="I104" i="22" s="1"/>
  <c r="J104" i="22" s="1"/>
  <c r="I192" i="22" a="1"/>
  <c r="I192" i="22" s="1"/>
  <c r="J192" i="22" s="1"/>
  <c r="I212" i="22" a="1"/>
  <c r="I212" i="22" s="1"/>
  <c r="J212" i="22" s="1"/>
  <c r="I266" i="22" a="1"/>
  <c r="I266" i="22" s="1"/>
  <c r="J266" i="22" s="1"/>
  <c r="I317" i="22" a="1"/>
  <c r="I317" i="22" s="1"/>
  <c r="J317" i="22" s="1"/>
  <c r="I453" i="22" a="1"/>
  <c r="I453" i="22" s="1"/>
  <c r="J453" i="22" s="1"/>
  <c r="I454" i="22" a="1"/>
  <c r="I454" i="22" s="1"/>
  <c r="J454" i="22" s="1"/>
  <c r="I575" i="22" a="1"/>
  <c r="I575" i="22" s="1"/>
  <c r="J575" i="22" s="1"/>
  <c r="I611" i="22" a="1"/>
  <c r="I611" i="22" s="1"/>
  <c r="J611" i="22" s="1"/>
  <c r="I612" i="22" a="1"/>
  <c r="I612" i="22" s="1"/>
  <c r="J612" i="22" s="1"/>
  <c r="I663" i="22" a="1"/>
  <c r="I663" i="22" s="1"/>
  <c r="J663" i="22" s="1"/>
  <c r="I783" i="22" a="1"/>
  <c r="I783" i="22" s="1"/>
  <c r="J783" i="22" s="1"/>
  <c r="I853" i="22" a="1"/>
  <c r="I853" i="22" s="1"/>
  <c r="J853" i="22" s="1"/>
  <c r="I213" i="22" a="1"/>
  <c r="I213" i="22" s="1"/>
  <c r="J213" i="22" s="1"/>
  <c r="I349" i="22" a="1"/>
  <c r="I349" i="22" s="1"/>
  <c r="J349" i="22" s="1"/>
  <c r="I350" i="22" a="1"/>
  <c r="I350" i="22" s="1"/>
  <c r="J350" i="22" s="1"/>
  <c r="I523" i="22" a="1"/>
  <c r="I523" i="22" s="1"/>
  <c r="J523" i="22" s="1"/>
  <c r="I554" i="22" a="1"/>
  <c r="I554" i="22" s="1"/>
  <c r="J554" i="22" s="1"/>
  <c r="I576" i="22" a="1"/>
  <c r="I576" i="22" s="1"/>
  <c r="J576" i="22" s="1"/>
  <c r="I613" i="22" a="1"/>
  <c r="I613" i="22" s="1"/>
  <c r="J613" i="22" s="1"/>
  <c r="I614" i="22" a="1"/>
  <c r="I614" i="22" s="1"/>
  <c r="J614" i="22" s="1"/>
  <c r="I615" i="22" a="1"/>
  <c r="I615" i="22" s="1"/>
  <c r="J615" i="22" s="1"/>
  <c r="I641" i="22" a="1"/>
  <c r="I641" i="22" s="1"/>
  <c r="J641" i="22" s="1"/>
  <c r="I686" i="22" a="1"/>
  <c r="I686" i="22" s="1"/>
  <c r="J686" i="22" s="1"/>
  <c r="I687" i="22" a="1"/>
  <c r="I687" i="22" s="1"/>
  <c r="J687" i="22" s="1"/>
  <c r="I688" i="22" a="1"/>
  <c r="I688" i="22" s="1"/>
  <c r="J688" i="22" s="1"/>
  <c r="I784" i="22" a="1"/>
  <c r="I784" i="22" s="1"/>
  <c r="J784" i="22" s="1"/>
  <c r="I785" i="22" a="1"/>
  <c r="I785" i="22" s="1"/>
  <c r="J785" i="22" s="1"/>
  <c r="I960" i="22" a="1"/>
  <c r="I960" i="22" s="1"/>
  <c r="J960" i="22" s="1"/>
  <c r="I135" i="22" a="1"/>
  <c r="I135" i="22" s="1"/>
  <c r="J135" i="22" s="1"/>
  <c r="I136" i="22" a="1"/>
  <c r="I136" i="22" s="1"/>
  <c r="J136" i="22" s="1"/>
  <c r="I193" i="22" a="1"/>
  <c r="I193" i="22" s="1"/>
  <c r="J193" i="22" s="1"/>
  <c r="I194" i="22" a="1"/>
  <c r="I194" i="22" s="1"/>
  <c r="J194" i="22" s="1"/>
  <c r="I214" i="22" a="1"/>
  <c r="I214" i="22" s="1"/>
  <c r="J214" i="22" s="1"/>
  <c r="I455" i="22" a="1"/>
  <c r="I455" i="22" s="1"/>
  <c r="J455" i="22" s="1"/>
  <c r="I456" i="22" a="1"/>
  <c r="I456" i="22" s="1"/>
  <c r="J456" i="22" s="1"/>
  <c r="I457" i="22" a="1"/>
  <c r="I457" i="22" s="1"/>
  <c r="J457" i="22" s="1"/>
  <c r="I524" i="22" a="1"/>
  <c r="I524" i="22" s="1"/>
  <c r="J524" i="22" s="1"/>
  <c r="I642" i="22" a="1"/>
  <c r="I642" i="22" s="1"/>
  <c r="J642" i="22" s="1"/>
  <c r="I664" i="22" a="1"/>
  <c r="I664" i="22" s="1"/>
  <c r="J664" i="22" s="1"/>
  <c r="I741" i="22" a="1"/>
  <c r="I741" i="22" s="1"/>
  <c r="J741" i="22" s="1"/>
  <c r="I773" i="22" a="1"/>
  <c r="I773" i="22" s="1"/>
  <c r="J773" i="22" s="1"/>
  <c r="I786" i="22" a="1"/>
  <c r="I786" i="22" s="1"/>
  <c r="J786" i="22" s="1"/>
  <c r="I854" i="22" a="1"/>
  <c r="I854" i="22" s="1"/>
  <c r="J854" i="22" s="1"/>
  <c r="I888" i="22" a="1"/>
  <c r="I888" i="22" s="1"/>
  <c r="J888" i="22" s="1"/>
  <c r="I889" i="22" a="1"/>
  <c r="I889" i="22" s="1"/>
  <c r="J889" i="22" s="1"/>
  <c r="I937" i="22" a="1"/>
  <c r="I937" i="22" s="1"/>
  <c r="J937" i="22" s="1"/>
  <c r="I37" i="22" a="1"/>
  <c r="I37" i="22" s="1"/>
  <c r="J37" i="22" s="1"/>
  <c r="I137" i="22" a="1"/>
  <c r="I137" i="22" s="1"/>
  <c r="J137" i="22" s="1"/>
  <c r="I195" i="22" a="1"/>
  <c r="I195" i="22" s="1"/>
  <c r="J195" i="22" s="1"/>
  <c r="I196" i="22" a="1"/>
  <c r="I196" i="22" s="1"/>
  <c r="J196" i="22" s="1"/>
  <c r="I215" i="22" a="1"/>
  <c r="I215" i="22" s="1"/>
  <c r="J215" i="22" s="1"/>
  <c r="I216" i="22" a="1"/>
  <c r="I216" i="22" s="1"/>
  <c r="J216" i="22" s="1"/>
  <c r="I787" i="22" a="1"/>
  <c r="I787" i="22" s="1"/>
  <c r="J787" i="22" s="1"/>
  <c r="I788" i="22" a="1"/>
  <c r="I788" i="22" s="1"/>
  <c r="J788" i="22" s="1"/>
  <c r="I665" i="22" a="1"/>
  <c r="I665" i="22" s="1"/>
  <c r="J665" i="22" s="1"/>
  <c r="I742" i="22" a="1"/>
  <c r="I742" i="22" s="1"/>
  <c r="J742" i="22" s="1"/>
  <c r="I890" i="22" a="1"/>
  <c r="I890" i="22" s="1"/>
  <c r="J890" i="22" s="1"/>
  <c r="I891" i="22" a="1"/>
  <c r="I891" i="22" s="1"/>
  <c r="J891" i="22" s="1"/>
  <c r="I666" i="22" a="1"/>
  <c r="I666" i="22" s="1"/>
  <c r="J666" i="22" s="1"/>
  <c r="I743" i="22" a="1"/>
  <c r="I743" i="22" s="1"/>
  <c r="J743" i="22" s="1"/>
  <c r="I855" i="22" a="1"/>
  <c r="I855" i="22" s="1"/>
  <c r="J855" i="22" s="1"/>
  <c r="I892" i="22" a="1"/>
  <c r="I892" i="22" s="1"/>
  <c r="J892" i="22" s="1"/>
  <c r="I156" i="22" a="1"/>
  <c r="I156" i="22" s="1"/>
  <c r="J156" i="22" s="1"/>
  <c r="I245" i="22" a="1"/>
  <c r="I245" i="22" s="1"/>
  <c r="J245" i="22" s="1"/>
  <c r="I318" i="22" a="1"/>
  <c r="I318" i="22" s="1"/>
  <c r="J318" i="22" s="1"/>
  <c r="I319" i="22" a="1"/>
  <c r="I319" i="22" s="1"/>
  <c r="J319" i="22" s="1"/>
  <c r="I330" i="22" a="1"/>
  <c r="I330" i="22" s="1"/>
  <c r="J330" i="22" s="1"/>
  <c r="I667" i="22" a="1"/>
  <c r="I667" i="22" s="1"/>
  <c r="J667" i="22" s="1"/>
  <c r="I73" i="22" a="1"/>
  <c r="I73" i="22" s="1"/>
  <c r="J73" i="22" s="1"/>
  <c r="I107" i="22" a="1"/>
  <c r="I107" i="22" s="1"/>
  <c r="J107" i="22" s="1"/>
  <c r="I458" i="22" a="1"/>
  <c r="I458" i="22" s="1"/>
  <c r="J458" i="22" s="1"/>
  <c r="I525" i="22" a="1"/>
  <c r="I525" i="22" s="1"/>
  <c r="J525" i="22" s="1"/>
  <c r="I893" i="22" a="1"/>
  <c r="I893" i="22" s="1"/>
  <c r="J893" i="22" s="1"/>
  <c r="I108" i="22" a="1"/>
  <c r="I108" i="22" s="1"/>
  <c r="J108" i="22" s="1"/>
  <c r="I246" i="22" a="1"/>
  <c r="I246" i="22" s="1"/>
  <c r="J246" i="22" s="1"/>
  <c r="I283" i="22" a="1"/>
  <c r="I283" i="22" s="1"/>
  <c r="J283" i="22" s="1"/>
  <c r="I320" i="22" a="1"/>
  <c r="I320" i="22" s="1"/>
  <c r="J320" i="22" s="1"/>
  <c r="I706" i="22" a="1"/>
  <c r="I706" i="22" s="1"/>
  <c r="J706" i="22" s="1"/>
  <c r="I800" i="22" a="1"/>
  <c r="I800" i="22" s="1"/>
  <c r="J800" i="22" s="1"/>
  <c r="I109" i="22" a="1"/>
  <c r="I109" i="22" s="1"/>
  <c r="J109" i="22" s="1"/>
  <c r="I217" i="22" a="1"/>
  <c r="I217" i="22" s="1"/>
  <c r="J217" i="22" s="1"/>
  <c r="I284" i="22" a="1"/>
  <c r="I284" i="22" s="1"/>
  <c r="J284" i="22" s="1"/>
  <c r="I459" i="22" a="1"/>
  <c r="I459" i="22" s="1"/>
  <c r="J459" i="22" s="1"/>
  <c r="I526" i="22" a="1"/>
  <c r="I526" i="22" s="1"/>
  <c r="J526" i="22" s="1"/>
  <c r="I724" i="22" a="1"/>
  <c r="I724" i="22" s="1"/>
  <c r="J724" i="22" s="1"/>
  <c r="I61" i="22" a="1"/>
  <c r="I61" i="22" s="1"/>
  <c r="J61" i="22" s="1"/>
  <c r="I110" i="22" a="1"/>
  <c r="I110" i="22" s="1"/>
  <c r="J110" i="22" s="1"/>
  <c r="I744" i="22" a="1"/>
  <c r="I744" i="22" s="1"/>
  <c r="J744" i="22" s="1"/>
  <c r="I801" i="22" a="1"/>
  <c r="I801" i="22" s="1"/>
  <c r="J801" i="22" s="1"/>
  <c r="I111" i="22" a="1"/>
  <c r="I111" i="22" s="1"/>
  <c r="J111" i="22" s="1"/>
  <c r="I218" i="22" a="1"/>
  <c r="I218" i="22" s="1"/>
  <c r="J218" i="22" s="1"/>
  <c r="I219" i="22" a="1"/>
  <c r="I219" i="22" s="1"/>
  <c r="J219" i="22" s="1"/>
  <c r="I220" i="22" a="1"/>
  <c r="I220" i="22" s="1"/>
  <c r="J220" i="22" s="1"/>
  <c r="I221" i="22" a="1"/>
  <c r="I221" i="22" s="1"/>
  <c r="J221" i="22" s="1"/>
  <c r="I745" i="22" a="1"/>
  <c r="I745" i="22" s="1"/>
  <c r="J745" i="22" s="1"/>
  <c r="I668" i="22" a="1"/>
  <c r="I668" i="22" s="1"/>
  <c r="J668" i="22" s="1"/>
  <c r="I894" i="22" a="1"/>
  <c r="I894" i="22" s="1"/>
  <c r="J894" i="22" s="1"/>
  <c r="I222" i="22" a="1"/>
  <c r="I222" i="22" s="1"/>
  <c r="J222" i="22" s="1"/>
  <c r="I223" i="22" a="1"/>
  <c r="I223" i="22" s="1"/>
  <c r="J223" i="22" s="1"/>
  <c r="I746" i="22" a="1"/>
  <c r="I746" i="22" s="1"/>
  <c r="J746" i="22" s="1"/>
  <c r="I961" i="22" a="1"/>
  <c r="I961" i="22" s="1"/>
  <c r="J961" i="22" s="1"/>
  <c r="I94" i="22" a="1"/>
  <c r="I94" i="22" s="1"/>
  <c r="J94" i="22" s="1"/>
  <c r="I747" i="22" a="1"/>
  <c r="I747" i="22" s="1"/>
  <c r="J747" i="22" s="1"/>
  <c r="I856" i="22" a="1"/>
  <c r="I856" i="22" s="1"/>
  <c r="J856" i="22" s="1"/>
  <c r="I857" i="22" a="1"/>
  <c r="I857" i="22" s="1"/>
  <c r="J857" i="22" s="1"/>
  <c r="I962" i="22" a="1"/>
  <c r="I962" i="22" s="1"/>
  <c r="J962" i="22" s="1"/>
  <c r="I95" i="22" a="1"/>
  <c r="I95" i="22" s="1"/>
  <c r="J95" i="22" s="1"/>
  <c r="I96" i="22" a="1"/>
  <c r="I96" i="22" s="1"/>
  <c r="J96" i="22" s="1"/>
  <c r="I97" i="22" a="1"/>
  <c r="I97" i="22" s="1"/>
  <c r="J97" i="22" s="1"/>
  <c r="I224" i="22" a="1"/>
  <c r="I224" i="22" s="1"/>
  <c r="J224" i="22" s="1"/>
  <c r="I331" i="22" a="1"/>
  <c r="I331" i="22" s="1"/>
  <c r="J331" i="22" s="1"/>
  <c r="I460" i="22" a="1"/>
  <c r="I460" i="22" s="1"/>
  <c r="J460" i="22" s="1"/>
  <c r="I643" i="22" a="1"/>
  <c r="I643" i="22" s="1"/>
  <c r="J643" i="22" s="1"/>
  <c r="I895" i="22" a="1"/>
  <c r="I895" i="22" s="1"/>
  <c r="J895" i="22" s="1"/>
  <c r="I62" i="22" a="1"/>
  <c r="I62" i="22" s="1"/>
  <c r="J62" i="22" s="1"/>
  <c r="I225" i="22" a="1"/>
  <c r="I225" i="22" s="1"/>
  <c r="J225" i="22" s="1"/>
  <c r="I351" i="22" a="1"/>
  <c r="I351" i="22" s="1"/>
  <c r="J351" i="22" s="1"/>
  <c r="I461" i="22" a="1"/>
  <c r="I461" i="22" s="1"/>
  <c r="J461" i="22" s="1"/>
  <c r="I577" i="22" a="1"/>
  <c r="I577" i="22" s="1"/>
  <c r="J577" i="22" s="1"/>
  <c r="I644" i="22" a="1"/>
  <c r="I644" i="22" s="1"/>
  <c r="J644" i="22" s="1"/>
  <c r="I802" i="22" a="1"/>
  <c r="I802" i="22" s="1"/>
  <c r="J802" i="22" s="1"/>
  <c r="I896" i="22" a="1"/>
  <c r="I896" i="22" s="1"/>
  <c r="J896" i="22" s="1"/>
  <c r="I918" i="22" a="1"/>
  <c r="I918" i="22" s="1"/>
  <c r="J918" i="22" s="1"/>
  <c r="I933" i="22" a="1"/>
  <c r="I933" i="22" s="1"/>
  <c r="J933" i="22" s="1"/>
  <c r="I226" i="22" a="1"/>
  <c r="I226" i="22" s="1"/>
  <c r="J226" i="22" s="1"/>
  <c r="I328" i="22" a="1"/>
  <c r="I328" i="22" s="1"/>
  <c r="J328" i="22" s="1"/>
  <c r="I462" i="22" a="1"/>
  <c r="I462" i="22" s="1"/>
  <c r="J462" i="22" s="1"/>
  <c r="I578" i="22" a="1"/>
  <c r="I578" i="22" s="1"/>
  <c r="J578" i="22" s="1"/>
  <c r="I579" i="22" a="1"/>
  <c r="I579" i="22" s="1"/>
  <c r="J579" i="22" s="1"/>
  <c r="I689" i="22" a="1"/>
  <c r="I689" i="22" s="1"/>
  <c r="J689" i="22" s="1"/>
  <c r="I774" i="22" a="1"/>
  <c r="I774" i="22" s="1"/>
  <c r="J774" i="22" s="1"/>
  <c r="I803" i="22" a="1"/>
  <c r="I803" i="22" s="1"/>
  <c r="J803" i="22" s="1"/>
  <c r="I897" i="22" a="1"/>
  <c r="I897" i="22" s="1"/>
  <c r="J897" i="22" s="1"/>
  <c r="I924" i="22" a="1"/>
  <c r="I924" i="22" s="1"/>
  <c r="J924" i="22" s="1"/>
  <c r="I3" i="22" a="1"/>
  <c r="I3" i="22" s="1"/>
  <c r="J3" i="22" s="1"/>
  <c r="I321" i="22" a="1"/>
  <c r="I321" i="22" s="1"/>
  <c r="J321" i="22" s="1"/>
  <c r="I463" i="22" a="1"/>
  <c r="I463" i="22" s="1"/>
  <c r="J463" i="22" s="1"/>
  <c r="I690" i="22" a="1"/>
  <c r="I690" i="22" s="1"/>
  <c r="J690" i="22" s="1"/>
  <c r="I823" i="22" a="1"/>
  <c r="I823" i="22" s="1"/>
  <c r="J823" i="22" s="1"/>
  <c r="I83" i="22" a="1"/>
  <c r="I83" i="22" s="1"/>
  <c r="J83" i="22" s="1"/>
  <c r="I138" i="22" a="1"/>
  <c r="I138" i="22" s="1"/>
  <c r="J138" i="22" s="1"/>
  <c r="I322" i="22" a="1"/>
  <c r="I322" i="22" s="1"/>
  <c r="J322" i="22" s="1"/>
  <c r="I464" i="22" a="1"/>
  <c r="I464" i="22" s="1"/>
  <c r="J464" i="22" s="1"/>
  <c r="I465" i="22" a="1"/>
  <c r="I465" i="22" s="1"/>
  <c r="J465" i="22" s="1"/>
  <c r="I352" i="22" a="1"/>
  <c r="I352" i="22" s="1"/>
  <c r="J352" i="22" s="1"/>
  <c r="I707" i="22" a="1"/>
  <c r="I707" i="22" s="1"/>
  <c r="J707" i="22" s="1"/>
  <c r="I748" i="22" a="1"/>
  <c r="I748" i="22" s="1"/>
  <c r="J748" i="22" s="1"/>
  <c r="I285" i="22" a="1"/>
  <c r="I285" i="22" s="1"/>
  <c r="J285" i="22" s="1"/>
  <c r="I286" i="22" a="1"/>
  <c r="I286" i="22" s="1"/>
  <c r="J286" i="22" s="1"/>
  <c r="I708" i="22" a="1"/>
  <c r="I708" i="22" s="1"/>
  <c r="J708" i="22" s="1"/>
  <c r="I709" i="22" a="1"/>
  <c r="I709" i="22" s="1"/>
  <c r="J709" i="22" s="1"/>
  <c r="I287" i="22" a="1"/>
  <c r="I287" i="22" s="1"/>
  <c r="J287" i="22" s="1"/>
  <c r="I466" i="22" a="1"/>
  <c r="I466" i="22" s="1"/>
  <c r="J466" i="22" s="1"/>
  <c r="I467" i="22" a="1"/>
  <c r="I467" i="22" s="1"/>
  <c r="J467" i="22" s="1"/>
  <c r="I858" i="22" a="1"/>
  <c r="I858" i="22" s="1"/>
  <c r="J858" i="22" s="1"/>
  <c r="I288" i="22" a="1"/>
  <c r="I288" i="22" s="1"/>
  <c r="J288" i="22" s="1"/>
  <c r="I289" i="22" a="1"/>
  <c r="I289" i="22" s="1"/>
  <c r="J289" i="22" s="1"/>
  <c r="I468" i="22" a="1"/>
  <c r="I468" i="22" s="1"/>
  <c r="J468" i="22" s="1"/>
  <c r="I669" i="22" a="1"/>
  <c r="I669" i="22" s="1"/>
  <c r="J669" i="22" s="1"/>
  <c r="I139" i="22" a="1"/>
  <c r="I139" i="22" s="1"/>
  <c r="J139" i="22" s="1"/>
  <c r="I353" i="22" a="1"/>
  <c r="I353" i="22" s="1"/>
  <c r="J353" i="22" s="1"/>
  <c r="I469" i="22" a="1"/>
  <c r="I469" i="22" s="1"/>
  <c r="J469" i="22" s="1"/>
  <c r="I74" i="22" a="1"/>
  <c r="I74" i="22" s="1"/>
  <c r="J74" i="22" s="1"/>
  <c r="I963" i="22" a="1"/>
  <c r="I963" i="22" s="1"/>
  <c r="J963" i="22" s="1"/>
  <c r="I165" i="22" a="1"/>
  <c r="I165" i="22" s="1"/>
  <c r="J165" i="22" s="1"/>
  <c r="I75" i="22" a="1"/>
  <c r="I75" i="22" s="1"/>
  <c r="J75" i="22" s="1"/>
  <c r="I247" i="22" a="1"/>
  <c r="I247" i="22" s="1"/>
  <c r="J247" i="22" s="1"/>
  <c r="I494" i="22" a="1"/>
  <c r="I494" i="22" s="1"/>
  <c r="J494" i="22" s="1"/>
  <c r="I248" i="22" a="1"/>
  <c r="I248" i="22" s="1"/>
  <c r="J248" i="22" s="1"/>
  <c r="I15" i="22" a="1"/>
  <c r="I15" i="22" s="1"/>
  <c r="J15" i="22" s="1"/>
  <c r="I63" i="22" a="1"/>
  <c r="I63" i="22" s="1"/>
  <c r="J63" i="22" s="1"/>
  <c r="I147" i="22" a="1"/>
  <c r="I147" i="22" s="1"/>
  <c r="J147" i="22" s="1"/>
  <c r="I227" i="22" a="1"/>
  <c r="I227" i="22" s="1"/>
  <c r="J227" i="22" s="1"/>
  <c r="I249" i="22" a="1"/>
  <c r="I249" i="22" s="1"/>
  <c r="J249" i="22" s="1"/>
  <c r="I470" i="22" a="1"/>
  <c r="I470" i="22" s="1"/>
  <c r="J470" i="22" s="1"/>
  <c r="I495" i="22" a="1"/>
  <c r="I495" i="22" s="1"/>
  <c r="J495" i="22" s="1"/>
  <c r="I911" i="22" a="1"/>
  <c r="I911" i="22" s="1"/>
  <c r="J911" i="22" s="1"/>
  <c r="I148" i="22" a="1"/>
  <c r="I148" i="22" s="1"/>
  <c r="J148" i="22" s="1"/>
  <c r="I250" i="22" a="1"/>
  <c r="I250" i="22" s="1"/>
  <c r="J250" i="22" s="1"/>
  <c r="I695" i="22" a="1"/>
  <c r="I695" i="22" s="1"/>
  <c r="J695" i="22" s="1"/>
  <c r="I919" i="22" a="1"/>
  <c r="I919" i="22" s="1"/>
  <c r="J919" i="22" s="1"/>
  <c r="I42" i="22" a="1"/>
  <c r="I42" i="22" s="1"/>
  <c r="J42" i="22" s="1"/>
  <c r="I228" i="22" a="1"/>
  <c r="I228" i="22" s="1"/>
  <c r="J228" i="22" s="1"/>
  <c r="I251" i="22" a="1"/>
  <c r="I251" i="22" s="1"/>
  <c r="J251" i="22" s="1"/>
  <c r="I471" i="22" a="1"/>
  <c r="I471" i="22" s="1"/>
  <c r="J471" i="22" s="1"/>
  <c r="I749" i="22" a="1"/>
  <c r="I749" i="22" s="1"/>
  <c r="J749" i="22" s="1"/>
  <c r="I804" i="22" a="1"/>
  <c r="I804" i="22" s="1"/>
  <c r="J804" i="22" s="1"/>
  <c r="I829" i="22" a="1"/>
  <c r="I829" i="22" s="1"/>
  <c r="J829" i="22" s="1"/>
  <c r="I140" i="22" a="1"/>
  <c r="I140" i="22" s="1"/>
  <c r="J140" i="22" s="1"/>
  <c r="I472" i="22" a="1"/>
  <c r="I472" i="22" s="1"/>
  <c r="J472" i="22" s="1"/>
  <c r="I332" i="22" a="1"/>
  <c r="I332" i="22" s="1"/>
  <c r="J332" i="22" s="1"/>
  <c r="I710" i="22" a="1"/>
  <c r="I710" i="22" s="1"/>
  <c r="J710" i="22" s="1"/>
  <c r="I817" i="22" a="1"/>
  <c r="I817" i="22" s="1"/>
  <c r="J817" i="22" s="1"/>
  <c r="I157" i="22" a="1"/>
  <c r="I157" i="22" s="1"/>
  <c r="J157" i="22" s="1"/>
  <c r="I252" i="22" a="1"/>
  <c r="I252" i="22" s="1"/>
  <c r="J252" i="22" s="1"/>
  <c r="I360" i="22" a="1"/>
  <c r="I360" i="22" s="1"/>
  <c r="J360" i="22" s="1"/>
  <c r="I473" i="22" a="1"/>
  <c r="I473" i="22" s="1"/>
  <c r="J473" i="22" s="1"/>
  <c r="I496" i="22" a="1"/>
  <c r="I496" i="22" s="1"/>
  <c r="J496" i="22" s="1"/>
  <c r="I898" i="22" a="1"/>
  <c r="I898" i="22" s="1"/>
  <c r="J898" i="22" s="1"/>
  <c r="I43" i="22" a="1"/>
  <c r="I43" i="22" s="1"/>
  <c r="J43" i="22" s="1"/>
  <c r="I76" i="22" a="1"/>
  <c r="I76" i="22" s="1"/>
  <c r="J76" i="22" s="1"/>
  <c r="I141" i="22" a="1"/>
  <c r="I141" i="22" s="1"/>
  <c r="J141" i="22" s="1"/>
  <c r="I158" i="22" a="1"/>
  <c r="I158" i="22" s="1"/>
  <c r="J158" i="22" s="1"/>
  <c r="I229" i="22" a="1"/>
  <c r="I229" i="22" s="1"/>
  <c r="J229" i="22" s="1"/>
  <c r="I253" i="22" a="1"/>
  <c r="I253" i="22" s="1"/>
  <c r="J253" i="22" s="1"/>
  <c r="I323" i="22" a="1"/>
  <c r="I323" i="22" s="1"/>
  <c r="J323" i="22" s="1"/>
  <c r="I527" i="22" a="1"/>
  <c r="I527" i="22" s="1"/>
  <c r="J527" i="22" s="1"/>
  <c r="I645" i="22" a="1"/>
  <c r="I645" i="22" s="1"/>
  <c r="J645" i="22" s="1"/>
  <c r="I691" i="22" a="1"/>
  <c r="I691" i="22" s="1"/>
  <c r="J691" i="22" s="1"/>
  <c r="I925" i="22" a="1"/>
  <c r="I925" i="22" s="1"/>
  <c r="J925" i="22" s="1"/>
  <c r="I930" i="22" a="1"/>
  <c r="I930" i="22" s="1"/>
  <c r="J930" i="22" s="1"/>
  <c r="I16" i="22" a="1"/>
  <c r="I16" i="22" s="1"/>
  <c r="J16" i="22" s="1"/>
  <c r="I44" i="22" a="1"/>
  <c r="I44" i="22" s="1"/>
  <c r="J44" i="22" s="1"/>
  <c r="I166" i="22" a="1"/>
  <c r="I166" i="22" s="1"/>
  <c r="J166" i="22" s="1"/>
  <c r="I354" i="22" a="1"/>
  <c r="I354" i="22" s="1"/>
  <c r="J354" i="22" s="1"/>
  <c r="I474" i="22" a="1"/>
  <c r="I474" i="22" s="1"/>
  <c r="J474" i="22" s="1"/>
  <c r="I497" i="22" a="1"/>
  <c r="I497" i="22" s="1"/>
  <c r="J497" i="22" s="1"/>
  <c r="I750" i="22" a="1"/>
  <c r="I750" i="22" s="1"/>
  <c r="J750" i="22" s="1"/>
  <c r="I912" i="22" a="1"/>
  <c r="I912" i="22" s="1"/>
  <c r="J912" i="22" s="1"/>
  <c r="I77" i="22" a="1"/>
  <c r="I77" i="22" s="1"/>
  <c r="J77" i="22" s="1"/>
  <c r="I167" i="22" a="1"/>
  <c r="I167" i="22" s="1"/>
  <c r="J167" i="22" s="1"/>
  <c r="I361" i="22" a="1"/>
  <c r="I361" i="22" s="1"/>
  <c r="J361" i="22" s="1"/>
  <c r="I475" i="22" a="1"/>
  <c r="I475" i="22" s="1"/>
  <c r="J475" i="22" s="1"/>
  <c r="I476" i="22" a="1"/>
  <c r="I476" i="22" s="1"/>
  <c r="J476" i="22" s="1"/>
  <c r="I646" i="22" a="1"/>
  <c r="I646" i="22" s="1"/>
  <c r="J646" i="22" s="1"/>
  <c r="I711" i="22" a="1"/>
  <c r="I711" i="22" s="1"/>
  <c r="J711" i="22" s="1"/>
  <c r="I824" i="22" a="1"/>
  <c r="I824" i="22" s="1"/>
  <c r="J824" i="22" s="1"/>
  <c r="I926" i="22" a="1"/>
  <c r="I926" i="22" s="1"/>
  <c r="J926" i="22" s="1"/>
  <c r="I230" i="22" a="1"/>
  <c r="I230" i="22" s="1"/>
  <c r="J230" i="22" s="1"/>
  <c r="I254" i="22" a="1"/>
  <c r="I254" i="22" s="1"/>
  <c r="J254" i="22" s="1"/>
  <c r="I290" i="22" a="1"/>
  <c r="I290" i="22" s="1"/>
  <c r="J290" i="22" s="1"/>
  <c r="I477" i="22" a="1"/>
  <c r="I477" i="22" s="1"/>
  <c r="J477" i="22" s="1"/>
  <c r="I805" i="22" a="1"/>
  <c r="I805" i="22" s="1"/>
  <c r="J805" i="22" s="1"/>
  <c r="I913" i="22" a="1"/>
  <c r="I913" i="22" s="1"/>
  <c r="J913" i="22" s="1"/>
  <c r="I498" i="22" a="1"/>
  <c r="I498" i="22" s="1"/>
  <c r="J498" i="22" s="1"/>
  <c r="I751" i="22" a="1"/>
  <c r="I751" i="22" s="1"/>
  <c r="J751" i="22" s="1"/>
  <c r="I964" i="22" a="1"/>
  <c r="I964" i="22" s="1"/>
  <c r="J964" i="22" s="1"/>
  <c r="I78" i="22" a="1"/>
  <c r="I78" i="22" s="1"/>
  <c r="J78" i="22" s="1"/>
  <c r="I528" i="22" a="1"/>
  <c r="I528" i="22" s="1"/>
  <c r="J528" i="22" s="1"/>
  <c r="I555" i="22" a="1"/>
  <c r="I555" i="22" s="1"/>
  <c r="J555" i="22" s="1"/>
  <c r="I647" i="22" a="1"/>
  <c r="I647" i="22" s="1"/>
  <c r="J647" i="22" s="1"/>
  <c r="I965" i="22" a="1"/>
  <c r="I965" i="22" s="1"/>
  <c r="J965" i="22" s="1"/>
  <c r="I79" i="22" a="1"/>
  <c r="I79" i="22" s="1"/>
  <c r="J79" i="22" s="1"/>
  <c r="I197" i="22" a="1"/>
  <c r="I197" i="22" s="1"/>
  <c r="J197" i="22" s="1"/>
  <c r="I355" i="22" a="1"/>
  <c r="I355" i="22" s="1"/>
  <c r="J355" i="22" s="1"/>
  <c r="I616" i="22" a="1"/>
  <c r="I616" i="22" s="1"/>
  <c r="J616" i="22" s="1"/>
  <c r="I899" i="22" a="1"/>
  <c r="I899" i="22" s="1"/>
  <c r="J899" i="22" s="1"/>
  <c r="I966" i="22" a="1"/>
  <c r="I966" i="22" s="1"/>
  <c r="J966" i="22" s="1"/>
  <c r="I45" i="22" a="1"/>
  <c r="I45" i="22" s="1"/>
  <c r="J45" i="22" s="1"/>
  <c r="I64" i="22" a="1"/>
  <c r="I64" i="22" s="1"/>
  <c r="J64" i="22" s="1"/>
  <c r="I198" i="22" a="1"/>
  <c r="I198" i="22" s="1"/>
  <c r="J198" i="22" s="1"/>
  <c r="I291" i="22" a="1"/>
  <c r="I291" i="22" s="1"/>
  <c r="J291" i="22" s="1"/>
  <c r="I900" i="22" a="1"/>
  <c r="I900" i="22" s="1"/>
  <c r="J900" i="22" s="1"/>
  <c r="I859" i="22" a="1"/>
  <c r="I859" i="22" s="1"/>
  <c r="J859" i="22" s="1"/>
  <c r="I159" i="22" a="1"/>
  <c r="I159" i="22" s="1"/>
  <c r="J159" i="22" s="1"/>
  <c r="I901" i="22" a="1"/>
  <c r="I901" i="22" s="1"/>
  <c r="J901" i="22" s="1"/>
  <c r="I112" i="22" a="1"/>
  <c r="I112" i="22" s="1"/>
  <c r="J112" i="22" s="1"/>
  <c r="I113" i="22" a="1"/>
  <c r="I113" i="22" s="1"/>
  <c r="J113" i="22" s="1"/>
  <c r="I114" i="22" a="1"/>
  <c r="I114" i="22" s="1"/>
  <c r="J114" i="22" s="1"/>
  <c r="I255" i="22" a="1"/>
  <c r="I255" i="22" s="1"/>
  <c r="J255" i="22" s="1"/>
  <c r="I478" i="22" a="1"/>
  <c r="I478" i="22" s="1"/>
  <c r="J478" i="22" s="1"/>
  <c r="I529" i="22" a="1"/>
  <c r="I529" i="22" s="1"/>
  <c r="J529" i="22" s="1"/>
  <c r="I4" i="22" a="1"/>
  <c r="I4" i="22" s="1"/>
  <c r="J4" i="22" s="1"/>
  <c r="I84" i="22" a="1"/>
  <c r="I84" i="22" s="1"/>
  <c r="J84" i="22" s="1"/>
  <c r="I324" i="22" a="1"/>
  <c r="I324" i="22" s="1"/>
  <c r="J324" i="22" s="1"/>
  <c r="I325" i="22" a="1"/>
  <c r="I325" i="22" s="1"/>
  <c r="J325" i="22" s="1"/>
  <c r="I479" i="22" a="1"/>
  <c r="I479" i="22" s="1"/>
  <c r="J479" i="22" s="1"/>
  <c r="I480" i="22" a="1"/>
  <c r="I480" i="22" s="1"/>
  <c r="J480" i="22" s="1"/>
  <c r="I481" i="22" a="1"/>
  <c r="I481" i="22" s="1"/>
  <c r="J481" i="22" s="1"/>
  <c r="I482" i="22" a="1"/>
  <c r="I482" i="22" s="1"/>
  <c r="J482" i="22" s="1"/>
  <c r="I580" i="22" a="1"/>
  <c r="I580" i="22" s="1"/>
  <c r="J580" i="22" s="1"/>
  <c r="I648" i="22" a="1"/>
  <c r="I648" i="22" s="1"/>
  <c r="J648" i="22" s="1"/>
  <c r="I692" i="22" a="1"/>
  <c r="I692" i="22" s="1"/>
  <c r="J692" i="22" s="1"/>
  <c r="I775" i="22" a="1"/>
  <c r="I775" i="22" s="1"/>
  <c r="J775" i="22" s="1"/>
  <c r="I806" i="22" a="1"/>
  <c r="I806" i="22" s="1"/>
  <c r="J806" i="22" s="1"/>
  <c r="I902" i="22" a="1"/>
  <c r="I902" i="22" s="1"/>
  <c r="J902" i="22" s="1"/>
  <c r="I903" i="22" a="1"/>
  <c r="I903" i="22" s="1"/>
  <c r="J903" i="22" s="1"/>
  <c r="I920" i="22" a="1"/>
  <c r="I920" i="22" s="1"/>
  <c r="J920" i="22" s="1"/>
  <c r="I927" i="22" a="1"/>
  <c r="I927" i="22" s="1"/>
  <c r="J927" i="22" s="1"/>
  <c r="I934" i="22" a="1"/>
  <c r="I934" i="22" s="1"/>
  <c r="J934" i="22" s="1"/>
  <c r="I46" i="22" a="1"/>
  <c r="I46" i="22" s="1"/>
  <c r="J46" i="22" s="1"/>
  <c r="I80" i="22" a="1"/>
  <c r="I80" i="22" s="1"/>
  <c r="J80" i="22" s="1"/>
  <c r="I149" i="22" a="1"/>
  <c r="I149" i="22" s="1"/>
  <c r="J149" i="22" s="1"/>
  <c r="I150" i="22" a="1"/>
  <c r="I150" i="22" s="1"/>
  <c r="J150" i="22" s="1"/>
  <c r="I256" i="22" a="1"/>
  <c r="I256" i="22" s="1"/>
  <c r="J256" i="22" s="1"/>
  <c r="I257" i="22" a="1"/>
  <c r="I257" i="22" s="1"/>
  <c r="J257" i="22" s="1"/>
  <c r="I258" i="22" a="1"/>
  <c r="I258" i="22" s="1"/>
  <c r="J258" i="22" s="1"/>
  <c r="I483" i="22" a="1"/>
  <c r="I483" i="22" s="1"/>
  <c r="J483" i="22" s="1"/>
  <c r="I499" i="22" a="1"/>
  <c r="I499" i="22" s="1"/>
  <c r="J499" i="22" s="1"/>
  <c r="I921" i="22" a="1"/>
  <c r="I921" i="22" s="1"/>
  <c r="J921" i="22" s="1"/>
  <c r="I17" i="22" a="1"/>
  <c r="I17" i="22" s="1"/>
  <c r="J17" i="22" s="1"/>
  <c r="I47" i="22" a="1"/>
  <c r="I47" i="22" s="1"/>
  <c r="J47" i="22" s="1"/>
  <c r="I48" i="22" a="1"/>
  <c r="I48" i="22" s="1"/>
  <c r="J48" i="22" s="1"/>
  <c r="I81" i="22" a="1"/>
  <c r="I81" i="22" s="1"/>
  <c r="J81" i="22" s="1"/>
  <c r="I142" i="22" a="1"/>
  <c r="I142" i="22" s="1"/>
  <c r="J142" i="22" s="1"/>
  <c r="I362" i="22" a="1"/>
  <c r="I362" i="22" s="1"/>
  <c r="J362" i="22" s="1"/>
  <c r="I484" i="22" a="1"/>
  <c r="I484" i="22" s="1"/>
  <c r="J484" i="22" s="1"/>
  <c r="I485" i="22" a="1"/>
  <c r="I485" i="22" s="1"/>
  <c r="J485" i="22" s="1"/>
  <c r="I486" i="22" a="1"/>
  <c r="I486" i="22" s="1"/>
  <c r="J486" i="22" s="1"/>
  <c r="I487" i="22" a="1"/>
  <c r="I487" i="22" s="1"/>
  <c r="J487" i="22" s="1"/>
  <c r="I649" i="22" a="1"/>
  <c r="I649" i="22" s="1"/>
  <c r="J649" i="22" s="1"/>
  <c r="I693" i="22" a="1"/>
  <c r="I693" i="22" s="1"/>
  <c r="J693" i="22" s="1"/>
  <c r="I807" i="22" a="1"/>
  <c r="I807" i="22" s="1"/>
  <c r="J807" i="22" s="1"/>
  <c r="I914" i="22" a="1"/>
  <c r="I914" i="22" s="1"/>
  <c r="J914" i="22" s="1"/>
  <c r="I915" i="22" a="1"/>
  <c r="I915" i="22" s="1"/>
  <c r="J915" i="22" s="1"/>
  <c r="I928" i="22" a="1"/>
  <c r="I928" i="22" s="1"/>
  <c r="J928" i="22" s="1"/>
  <c r="I929" i="22" a="1"/>
  <c r="I929" i="22" s="1"/>
  <c r="J929" i="22" s="1"/>
  <c r="I86" i="22" a="1"/>
  <c r="I86" i="22" s="1"/>
  <c r="J86" i="22" s="1"/>
  <c r="I292" i="22" a="1"/>
  <c r="I292" i="22" s="1"/>
  <c r="J292" i="22" s="1"/>
  <c r="I530" i="22" a="1"/>
  <c r="I530" i="22" s="1"/>
  <c r="J530" i="22" s="1"/>
  <c r="I531" i="22" a="1"/>
  <c r="I531" i="22" s="1"/>
  <c r="J531" i="22" s="1"/>
  <c r="I670" i="22" a="1"/>
  <c r="I670" i="22" s="1"/>
  <c r="J670" i="22" s="1"/>
  <c r="I712" i="22" a="1"/>
  <c r="I712" i="22" s="1"/>
  <c r="J712" i="22" s="1"/>
  <c r="I713" i="22" a="1"/>
  <c r="I713" i="22" s="1"/>
  <c r="J713" i="22" s="1"/>
  <c r="I5" i="22" a="1"/>
  <c r="I5" i="22" s="1"/>
  <c r="J5" i="22" s="1"/>
  <c r="I98" i="22" a="1"/>
  <c r="I98" i="22" s="1"/>
  <c r="J98" i="22" s="1"/>
  <c r="I99" i="22" a="1"/>
  <c r="I99" i="22" s="1"/>
  <c r="J99" i="22" s="1"/>
  <c r="I100" i="22" a="1"/>
  <c r="I100" i="22" s="1"/>
  <c r="J100" i="22" s="1"/>
  <c r="I293" i="22" a="1"/>
  <c r="I293" i="22" s="1"/>
  <c r="J293" i="22" s="1"/>
  <c r="I326" i="22" a="1"/>
  <c r="I326" i="22" s="1"/>
  <c r="J326" i="22" s="1"/>
  <c r="I714" i="22" a="1"/>
  <c r="I714" i="22" s="1"/>
  <c r="J714" i="22" s="1"/>
  <c r="I715" i="22" a="1"/>
  <c r="I715" i="22" s="1"/>
  <c r="J715" i="22" s="1"/>
  <c r="I716" i="22" a="1"/>
  <c r="I716" i="22" s="1"/>
  <c r="J716" i="22" s="1"/>
  <c r="I752" i="22" a="1"/>
  <c r="I752" i="22" s="1"/>
  <c r="J752" i="22" s="1"/>
  <c r="I776" i="22" a="1"/>
  <c r="I776" i="22" s="1"/>
  <c r="J776" i="22" s="1"/>
  <c r="I860" i="22" a="1"/>
  <c r="I860" i="22" s="1"/>
  <c r="J860" i="22" s="1"/>
  <c r="I49" i="22" a="1"/>
  <c r="I49" i="22" s="1"/>
  <c r="J49" i="22" s="1"/>
  <c r="I65" i="22" a="1"/>
  <c r="I65" i="22" s="1"/>
  <c r="J65" i="22" s="1"/>
  <c r="I151" i="22" a="1"/>
  <c r="I151" i="22" s="1"/>
  <c r="J151" i="22" s="1"/>
  <c r="I152" i="22" a="1"/>
  <c r="I152" i="22" s="1"/>
  <c r="J152" i="22" s="1"/>
  <c r="I356" i="22" a="1"/>
  <c r="I356" i="22" s="1"/>
  <c r="J356" i="22" s="1"/>
  <c r="I753" i="22" a="1"/>
  <c r="I753" i="22" s="1"/>
  <c r="J753" i="22" s="1"/>
  <c r="I754" i="22" a="1"/>
  <c r="I754" i="22" s="1"/>
  <c r="J754" i="22" s="1"/>
  <c r="I808" i="22" a="1"/>
  <c r="I808" i="22" s="1"/>
  <c r="J808" i="22" s="1"/>
  <c r="I830" i="22" a="1"/>
  <c r="I830" i="22" s="1"/>
  <c r="J830" i="22" s="1"/>
  <c r="I831" i="22" a="1"/>
  <c r="I831" i="22" s="1"/>
  <c r="J831" i="22" s="1"/>
  <c r="I87" i="22" a="1"/>
  <c r="I87" i="22" s="1"/>
  <c r="J87" i="22" s="1"/>
  <c r="I294" i="22" a="1"/>
  <c r="I294" i="22" s="1"/>
  <c r="J294" i="22" s="1"/>
  <c r="I295" i="22" a="1"/>
  <c r="I295" i="22" s="1"/>
  <c r="J295" i="22" s="1"/>
  <c r="I296" i="22" a="1"/>
  <c r="I296" i="22" s="1"/>
  <c r="J296" i="22" s="1"/>
  <c r="I297" i="22" a="1"/>
  <c r="I297" i="22" s="1"/>
  <c r="J297" i="22" s="1"/>
  <c r="I298" i="22" a="1"/>
  <c r="I298" i="22" s="1"/>
  <c r="J298" i="22" s="1"/>
  <c r="I488" i="22" a="1"/>
  <c r="I488" i="22" s="1"/>
  <c r="J488" i="22" s="1"/>
  <c r="I652" i="22" a="1"/>
  <c r="I652" i="22" s="1"/>
  <c r="J652" i="22" s="1"/>
  <c r="I717" i="22" a="1"/>
  <c r="I717" i="22" s="1"/>
  <c r="J717" i="22" s="1"/>
  <c r="I755" i="22" a="1"/>
  <c r="I755" i="22" s="1"/>
  <c r="J755" i="22" s="1"/>
  <c r="I809" i="22" a="1"/>
  <c r="I809" i="22" s="1"/>
  <c r="J809" i="22" s="1"/>
  <c r="I810" i="22" a="1"/>
  <c r="I810" i="22" s="1"/>
  <c r="J810" i="22" s="1"/>
  <c r="I363" i="22" a="1"/>
  <c r="I363" i="22" s="1"/>
  <c r="J363" i="22" s="1"/>
  <c r="D808" i="22"/>
  <c r="D363" i="22"/>
  <c r="D832" i="22"/>
  <c r="D18" i="22"/>
  <c r="D115" i="22"/>
  <c r="D231" i="22"/>
  <c r="D232" i="22"/>
  <c r="D233" i="22"/>
  <c r="D259" i="22"/>
  <c r="D299" i="22"/>
  <c r="D333" i="22"/>
  <c r="D364" i="22"/>
  <c r="D365" i="22"/>
  <c r="D366" i="22"/>
  <c r="D367" i="22"/>
  <c r="D368" i="22"/>
  <c r="D500" i="22"/>
  <c r="D532" i="22"/>
  <c r="D533" i="22"/>
  <c r="D556" i="22"/>
  <c r="D621" i="22"/>
  <c r="D622" i="22"/>
  <c r="D756" i="22"/>
  <c r="D757" i="22"/>
  <c r="D811" i="22"/>
  <c r="D833" i="22"/>
  <c r="D861" i="22"/>
  <c r="D19" i="22"/>
  <c r="D20" i="22"/>
  <c r="D116" i="22"/>
  <c r="D168" i="22"/>
  <c r="D260" i="22"/>
  <c r="D369" i="22"/>
  <c r="D370" i="22"/>
  <c r="D371" i="22"/>
  <c r="D534" i="22"/>
  <c r="D557" i="22"/>
  <c r="D581" i="22"/>
  <c r="D582" i="22"/>
  <c r="D583" i="22"/>
  <c r="D623" i="22"/>
  <c r="D624" i="22"/>
  <c r="D725" i="22"/>
  <c r="D726" i="22"/>
  <c r="D862" i="22"/>
  <c r="D863" i="22"/>
  <c r="D938" i="22"/>
  <c r="D939" i="22"/>
  <c r="D50" i="22"/>
  <c r="D117" i="22"/>
  <c r="D169" i="22"/>
  <c r="D372" i="22"/>
  <c r="D373" i="22"/>
  <c r="D501" i="22"/>
  <c r="D502" i="22"/>
  <c r="D503" i="22"/>
  <c r="D504" i="22"/>
  <c r="D535" i="22"/>
  <c r="D671" i="22"/>
  <c r="D672" i="22"/>
  <c r="D834" i="22"/>
  <c r="D7" i="22"/>
  <c r="D21" i="22"/>
  <c r="D22" i="22"/>
  <c r="D170" i="22"/>
  <c r="D300" i="22"/>
  <c r="D334" i="22"/>
  <c r="D374" i="22"/>
  <c r="D375" i="22"/>
  <c r="D376" i="22"/>
  <c r="D377" i="22"/>
  <c r="D378" i="22"/>
  <c r="D379" i="22"/>
  <c r="D380" i="22"/>
  <c r="D381" i="22"/>
  <c r="D382" i="22"/>
  <c r="D536" i="22"/>
  <c r="D537" i="22"/>
  <c r="D558" i="22"/>
  <c r="D584" i="22"/>
  <c r="D585" i="22"/>
  <c r="D586" i="22"/>
  <c r="D727" i="22"/>
  <c r="D88" i="22"/>
  <c r="D538" i="22"/>
  <c r="D718" i="22"/>
  <c r="D758" i="22"/>
  <c r="D906" i="22"/>
  <c r="D907" i="22"/>
  <c r="D143" i="22"/>
  <c r="D301" i="22"/>
  <c r="D383" i="22"/>
  <c r="D384" i="22"/>
  <c r="D385" i="22"/>
  <c r="D617" i="22"/>
  <c r="D618" i="22"/>
  <c r="D673" i="22"/>
  <c r="D674" i="22"/>
  <c r="D759" i="22"/>
  <c r="D760" i="22"/>
  <c r="D789" i="22"/>
  <c r="D812" i="22"/>
  <c r="D825" i="22"/>
  <c r="D835" i="22"/>
  <c r="D864" i="22"/>
  <c r="D940" i="22"/>
  <c r="D8" i="22"/>
  <c r="D9" i="22"/>
  <c r="D101" i="22"/>
  <c r="D234" i="22"/>
  <c r="D261" i="22"/>
  <c r="D267" i="22"/>
  <c r="D335" i="22"/>
  <c r="D386" i="22"/>
  <c r="D387" i="22"/>
  <c r="D625" i="22"/>
  <c r="D696" i="22"/>
  <c r="D697" i="22"/>
  <c r="D719" i="22"/>
  <c r="D728" i="22"/>
  <c r="D729" i="22"/>
  <c r="D836" i="22"/>
  <c r="D865" i="22"/>
  <c r="D866" i="22"/>
  <c r="D941" i="22"/>
  <c r="D23" i="22"/>
  <c r="D118" i="22"/>
  <c r="D119" i="22"/>
  <c r="D120" i="22"/>
  <c r="D171" i="22"/>
  <c r="D172" i="22"/>
  <c r="D173" i="22"/>
  <c r="D268" i="22"/>
  <c r="D388" i="22"/>
  <c r="D389" i="22"/>
  <c r="D390" i="22"/>
  <c r="D391" i="22"/>
  <c r="D505" i="22"/>
  <c r="D587" i="22"/>
  <c r="D588" i="22"/>
  <c r="D589" i="22"/>
  <c r="D626" i="22"/>
  <c r="D627" i="22"/>
  <c r="D675" i="22"/>
  <c r="D676" i="22"/>
  <c r="D777" i="22"/>
  <c r="D935" i="22"/>
  <c r="D51" i="22"/>
  <c r="D174" i="22"/>
  <c r="D262" i="22"/>
  <c r="D336" i="22"/>
  <c r="D337" i="22"/>
  <c r="D338" i="22"/>
  <c r="D539" i="22"/>
  <c r="D559" i="22"/>
  <c r="D730" i="22"/>
  <c r="D731" i="22"/>
  <c r="D761" i="22"/>
  <c r="D867" i="22"/>
  <c r="D942" i="22"/>
  <c r="D24" i="22"/>
  <c r="D102" i="22"/>
  <c r="D302" i="22"/>
  <c r="D392" i="22"/>
  <c r="D393" i="22"/>
  <c r="D506" i="22"/>
  <c r="D560" i="22"/>
  <c r="D561" i="22"/>
  <c r="D590" i="22"/>
  <c r="D677" i="22"/>
  <c r="D732" i="22"/>
  <c r="D762" i="22"/>
  <c r="D778" i="22"/>
  <c r="D779" i="22"/>
  <c r="D780" i="22"/>
  <c r="D781" i="22"/>
  <c r="D782" i="22"/>
  <c r="D837" i="22"/>
  <c r="D838" i="22"/>
  <c r="D839" i="22"/>
  <c r="D868" i="22"/>
  <c r="D869" i="22"/>
  <c r="D2" i="22"/>
  <c r="D66" i="22"/>
  <c r="D303" i="22"/>
  <c r="D562" i="22"/>
  <c r="D790" i="22"/>
  <c r="D904" i="22"/>
  <c r="D105" i="22"/>
  <c r="D106" i="22"/>
  <c r="D153" i="22"/>
  <c r="D235" i="22"/>
  <c r="D269" i="22"/>
  <c r="D304" i="22"/>
  <c r="D305" i="22"/>
  <c r="D306" i="22"/>
  <c r="D394" i="22"/>
  <c r="D395" i="22"/>
  <c r="D507" i="22"/>
  <c r="D508" i="22"/>
  <c r="D720" i="22"/>
  <c r="D791" i="22"/>
  <c r="D52" i="22"/>
  <c r="D85" i="22"/>
  <c r="D270" i="22"/>
  <c r="D563" i="22"/>
  <c r="D698" i="22"/>
  <c r="D699" i="22"/>
  <c r="D870" i="22"/>
  <c r="D733" i="22"/>
  <c r="D734" i="22"/>
  <c r="D871" i="22"/>
  <c r="D943" i="22"/>
  <c r="D53" i="22"/>
  <c r="D82" i="22"/>
  <c r="D89" i="22"/>
  <c r="D90" i="22"/>
  <c r="D91" i="22"/>
  <c r="D92" i="22"/>
  <c r="D121" i="22"/>
  <c r="D271" i="22"/>
  <c r="D307" i="22"/>
  <c r="D308" i="22"/>
  <c r="D396" i="22"/>
  <c r="D397" i="22"/>
  <c r="D564" i="22"/>
  <c r="D565" i="22"/>
  <c r="D628" i="22"/>
  <c r="D763" i="22"/>
  <c r="D764" i="22"/>
  <c r="D792" i="22"/>
  <c r="D840" i="22"/>
  <c r="D841" i="22"/>
  <c r="D872" i="22"/>
  <c r="D873" i="22"/>
  <c r="D916" i="22"/>
  <c r="D922" i="22"/>
  <c r="D931" i="22"/>
  <c r="D944" i="22"/>
  <c r="D272" i="22"/>
  <c r="D273" i="22"/>
  <c r="D339" i="22"/>
  <c r="D340" i="22"/>
  <c r="D398" i="22"/>
  <c r="D566" i="22"/>
  <c r="D678" i="22"/>
  <c r="D700" i="22"/>
  <c r="D701" i="22"/>
  <c r="D702" i="22"/>
  <c r="D765" i="22"/>
  <c r="D766" i="22"/>
  <c r="D842" i="22"/>
  <c r="D67" i="22"/>
  <c r="D122" i="22"/>
  <c r="D341" i="22"/>
  <c r="D399" i="22"/>
  <c r="D400" i="22"/>
  <c r="D945" i="22"/>
  <c r="D54" i="22"/>
  <c r="D199" i="22"/>
  <c r="D309" i="22"/>
  <c r="D826" i="22"/>
  <c r="D908" i="22"/>
  <c r="D38" i="22"/>
  <c r="D68" i="22"/>
  <c r="D236" i="22"/>
  <c r="D10" i="22"/>
  <c r="D160" i="22"/>
  <c r="D161" i="22"/>
  <c r="D342" i="22"/>
  <c r="D401" i="22"/>
  <c r="D694" i="22"/>
  <c r="D793" i="22"/>
  <c r="D794" i="22"/>
  <c r="D932" i="22"/>
  <c r="D6" i="22"/>
  <c r="D144" i="22"/>
  <c r="D145" i="22"/>
  <c r="D162" i="22"/>
  <c r="D357" i="22"/>
  <c r="D402" i="22"/>
  <c r="D403" i="22"/>
  <c r="D489" i="22"/>
  <c r="D767" i="22"/>
  <c r="D917" i="22"/>
  <c r="D274" i="22"/>
  <c r="D490" i="22"/>
  <c r="D735" i="22"/>
  <c r="D827" i="22"/>
  <c r="D123" i="22"/>
  <c r="D175" i="22"/>
  <c r="D404" i="22"/>
  <c r="D405" i="22"/>
  <c r="D406" i="22"/>
  <c r="D176" i="22"/>
  <c r="D275" i="22"/>
  <c r="D276" i="22"/>
  <c r="D154" i="22"/>
  <c r="D155" i="22"/>
  <c r="D310" i="22"/>
  <c r="D650" i="22"/>
  <c r="D651" i="22"/>
  <c r="D795" i="22"/>
  <c r="D796" i="22"/>
  <c r="D39" i="22"/>
  <c r="D69" i="22"/>
  <c r="D124" i="22"/>
  <c r="D237" i="22"/>
  <c r="D358" i="22"/>
  <c r="D407" i="22"/>
  <c r="D11" i="22"/>
  <c r="D163" i="22"/>
  <c r="D311" i="22"/>
  <c r="D359" i="22"/>
  <c r="D408" i="22"/>
  <c r="D509" i="22"/>
  <c r="D797" i="22"/>
  <c r="D798" i="22"/>
  <c r="D813" i="22"/>
  <c r="D923" i="22"/>
  <c r="D164" i="22"/>
  <c r="D491" i="22"/>
  <c r="D629" i="22"/>
  <c r="D703" i="22"/>
  <c r="D814" i="22"/>
  <c r="D70" i="22"/>
  <c r="D277" i="22"/>
  <c r="D409" i="22"/>
  <c r="D492" i="22"/>
  <c r="D493" i="22"/>
  <c r="D704" i="22"/>
  <c r="D768" i="22"/>
  <c r="D946" i="22"/>
  <c r="D40" i="22"/>
  <c r="D71" i="22"/>
  <c r="D72" i="22"/>
  <c r="D177" i="22"/>
  <c r="D410" i="22"/>
  <c r="D510" i="22"/>
  <c r="D591" i="22"/>
  <c r="D630" i="22"/>
  <c r="D653" i="22"/>
  <c r="D654" i="22"/>
  <c r="D947" i="22"/>
  <c r="D948" i="22"/>
  <c r="D55" i="22"/>
  <c r="D178" i="22"/>
  <c r="D278" i="22"/>
  <c r="D540" i="22"/>
  <c r="D843" i="22"/>
  <c r="D238" i="22"/>
  <c r="D411" i="22"/>
  <c r="D412" i="22"/>
  <c r="D567" i="22"/>
  <c r="D312" i="22"/>
  <c r="D413" i="22"/>
  <c r="D874" i="22"/>
  <c r="D905" i="22"/>
  <c r="D25" i="22"/>
  <c r="D26" i="22"/>
  <c r="D27" i="22"/>
  <c r="D28" i="22"/>
  <c r="D29" i="22"/>
  <c r="D30" i="22"/>
  <c r="D56" i="22"/>
  <c r="D57" i="22"/>
  <c r="D58" i="22"/>
  <c r="D125" i="22"/>
  <c r="D126" i="22"/>
  <c r="D127" i="22"/>
  <c r="D128" i="22"/>
  <c r="D129" i="22"/>
  <c r="D179" i="22"/>
  <c r="D180" i="22"/>
  <c r="D181" i="22"/>
  <c r="D182" i="22"/>
  <c r="D183" i="22"/>
  <c r="D184" i="22"/>
  <c r="D185" i="22"/>
  <c r="D279" i="22"/>
  <c r="D313" i="22"/>
  <c r="D314" i="22"/>
  <c r="D343" i="22"/>
  <c r="D344" i="22"/>
  <c r="D345" i="22"/>
  <c r="D346" i="22"/>
  <c r="D414" i="22"/>
  <c r="D415" i="22"/>
  <c r="D416" i="22"/>
  <c r="D417" i="22"/>
  <c r="D418" i="22"/>
  <c r="D419" i="22"/>
  <c r="D420" i="22"/>
  <c r="D421" i="22"/>
  <c r="D422" i="22"/>
  <c r="D423" i="22"/>
  <c r="D424" i="22"/>
  <c r="D425" i="22"/>
  <c r="D426" i="22"/>
  <c r="D427" i="22"/>
  <c r="D511" i="22"/>
  <c r="D512" i="22"/>
  <c r="D513" i="22"/>
  <c r="D514" i="22"/>
  <c r="D515" i="22"/>
  <c r="D516" i="22"/>
  <c r="D541" i="22"/>
  <c r="D542" i="22"/>
  <c r="D543" i="22"/>
  <c r="D544" i="22"/>
  <c r="D545" i="22"/>
  <c r="D568" i="22"/>
  <c r="D569" i="22"/>
  <c r="D570" i="22"/>
  <c r="D592" i="22"/>
  <c r="D593" i="22"/>
  <c r="D594" i="22"/>
  <c r="D595" i="22"/>
  <c r="D596" i="22"/>
  <c r="D597" i="22"/>
  <c r="D598" i="22"/>
  <c r="D599" i="22"/>
  <c r="D600" i="22"/>
  <c r="D601" i="22"/>
  <c r="D602" i="22"/>
  <c r="D603" i="22"/>
  <c r="D631" i="22"/>
  <c r="D632" i="22"/>
  <c r="D633" i="22"/>
  <c r="D634" i="22"/>
  <c r="D655" i="22"/>
  <c r="D656" i="22"/>
  <c r="D657" i="22"/>
  <c r="D679" i="22"/>
  <c r="D680" i="22"/>
  <c r="D681" i="22"/>
  <c r="D682" i="22"/>
  <c r="D683" i="22"/>
  <c r="D769" i="22"/>
  <c r="D770" i="22"/>
  <c r="D844" i="22"/>
  <c r="D845" i="22"/>
  <c r="D846" i="22"/>
  <c r="D847" i="22"/>
  <c r="D875" i="22"/>
  <c r="D876" i="22"/>
  <c r="D877" i="22"/>
  <c r="D878" i="22"/>
  <c r="D879" i="22"/>
  <c r="D936" i="22"/>
  <c r="D949" i="22"/>
  <c r="D950" i="22"/>
  <c r="D951" i="22"/>
  <c r="D41" i="22"/>
  <c r="D130" i="22"/>
  <c r="D131" i="22"/>
  <c r="D186" i="22"/>
  <c r="D187" i="22"/>
  <c r="D188" i="22"/>
  <c r="D189" i="22"/>
  <c r="D280" i="22"/>
  <c r="D281" i="22"/>
  <c r="D282" i="22"/>
  <c r="D428" i="22"/>
  <c r="D429" i="22"/>
  <c r="D430" i="22"/>
  <c r="D431" i="22"/>
  <c r="D432" i="22"/>
  <c r="D433" i="22"/>
  <c r="D517" i="22"/>
  <c r="D546" i="22"/>
  <c r="D604" i="22"/>
  <c r="D635" i="22"/>
  <c r="D658" i="22"/>
  <c r="D880" i="22"/>
  <c r="D952" i="22"/>
  <c r="D953" i="22"/>
  <c r="D954" i="22"/>
  <c r="D955" i="22"/>
  <c r="D31" i="22"/>
  <c r="D132" i="22"/>
  <c r="D200" i="22"/>
  <c r="D201" i="22"/>
  <c r="D202" i="22"/>
  <c r="D239" i="22"/>
  <c r="D315" i="22"/>
  <c r="D327" i="22"/>
  <c r="D434" i="22"/>
  <c r="D518" i="22"/>
  <c r="D571" i="22"/>
  <c r="D881" i="22"/>
  <c r="D240" i="22"/>
  <c r="D435" i="22"/>
  <c r="D636" i="22"/>
  <c r="D771" i="22"/>
  <c r="D241" i="22"/>
  <c r="D436" i="22"/>
  <c r="D572" i="22"/>
  <c r="D818" i="22"/>
  <c r="D848" i="22"/>
  <c r="D203" i="22"/>
  <c r="D819" i="22"/>
  <c r="D204" i="22"/>
  <c r="D205" i="22"/>
  <c r="D242" i="22"/>
  <c r="D243" i="22"/>
  <c r="D437" i="22"/>
  <c r="D206" i="22"/>
  <c r="D263" i="22"/>
  <c r="D547" i="22"/>
  <c r="D548" i="22"/>
  <c r="D637" i="22"/>
  <c r="D815" i="22"/>
  <c r="D849" i="22"/>
  <c r="D12" i="22"/>
  <c r="D32" i="22"/>
  <c r="D207" i="22"/>
  <c r="D438" i="22"/>
  <c r="D439" i="22"/>
  <c r="D440" i="22"/>
  <c r="D441" i="22"/>
  <c r="D519" i="22"/>
  <c r="D549" i="22"/>
  <c r="D573" i="22"/>
  <c r="D605" i="22"/>
  <c r="D190" i="22"/>
  <c r="D208" i="22"/>
  <c r="D264" i="22"/>
  <c r="D442" i="22"/>
  <c r="D443" i="22"/>
  <c r="D444" i="22"/>
  <c r="D520" i="22"/>
  <c r="D550" i="22"/>
  <c r="D551" i="22"/>
  <c r="D552" i="22"/>
  <c r="D606" i="22"/>
  <c r="D607" i="22"/>
  <c r="D659" i="22"/>
  <c r="D684" i="22"/>
  <c r="D736" i="22"/>
  <c r="D882" i="22"/>
  <c r="D956" i="22"/>
  <c r="D33" i="22"/>
  <c r="D34" i="22"/>
  <c r="D59" i="22"/>
  <c r="D191" i="22"/>
  <c r="D209" i="22"/>
  <c r="D316" i="22"/>
  <c r="D347" i="22"/>
  <c r="D445" i="22"/>
  <c r="D446" i="22"/>
  <c r="D521" i="22"/>
  <c r="D522" i="22"/>
  <c r="D574" i="22"/>
  <c r="D608" i="22"/>
  <c r="D609" i="22"/>
  <c r="D638" i="22"/>
  <c r="D639" i="22"/>
  <c r="D660" i="22"/>
  <c r="D661" i="22"/>
  <c r="D737" i="22"/>
  <c r="D883" i="22"/>
  <c r="D35" i="22"/>
  <c r="D133" i="22"/>
  <c r="D134" i="22"/>
  <c r="D447" i="22"/>
  <c r="D610" i="22"/>
  <c r="D662" i="22"/>
  <c r="D957" i="22"/>
  <c r="D13" i="22"/>
  <c r="D722" i="22"/>
  <c r="D959" i="22"/>
  <c r="D14" i="22"/>
  <c r="D329" i="22"/>
  <c r="D640" i="22"/>
  <c r="D685" i="22"/>
  <c r="D738" i="22"/>
  <c r="D850" i="22"/>
  <c r="D103" i="22"/>
  <c r="D348" i="22"/>
  <c r="D448" i="22"/>
  <c r="D721" i="22"/>
  <c r="D723" i="22"/>
  <c r="D739" i="22"/>
  <c r="D820" i="22"/>
  <c r="D821" i="22"/>
  <c r="D851" i="22"/>
  <c r="D958" i="22"/>
  <c r="D146" i="22"/>
  <c r="D210" i="22"/>
  <c r="D449" i="22"/>
  <c r="D450" i="22"/>
  <c r="D553" i="22"/>
  <c r="D705" i="22"/>
  <c r="D884" i="22"/>
  <c r="D885" i="22"/>
  <c r="D886" i="22"/>
  <c r="D575" i="22"/>
  <c r="D663" i="22"/>
  <c r="D783" i="22"/>
  <c r="D853" i="22"/>
  <c r="D213" i="22"/>
  <c r="D349" i="22"/>
  <c r="D350" i="22"/>
  <c r="D772" i="22"/>
  <c r="D799" i="22"/>
  <c r="D816" i="22"/>
  <c r="D887" i="22"/>
  <c r="D909" i="22"/>
  <c r="D93" i="22"/>
  <c r="D740" i="22"/>
  <c r="D910" i="22"/>
  <c r="D211" i="22"/>
  <c r="D265" i="22"/>
  <c r="D822" i="22"/>
  <c r="D828" i="22"/>
  <c r="D244" i="22"/>
  <c r="D451" i="22"/>
  <c r="D452" i="22"/>
  <c r="D619" i="22"/>
  <c r="D620" i="22"/>
  <c r="D852" i="22"/>
  <c r="D36" i="22"/>
  <c r="D60" i="22"/>
  <c r="D104" i="22"/>
  <c r="D192" i="22"/>
  <c r="D212" i="22"/>
  <c r="D266" i="22"/>
  <c r="D317" i="22"/>
  <c r="D453" i="22"/>
  <c r="D454" i="22"/>
  <c r="D611" i="22"/>
  <c r="D612" i="22"/>
  <c r="D523" i="22"/>
  <c r="D554" i="22"/>
  <c r="D576" i="22"/>
  <c r="D613" i="22"/>
  <c r="D888" i="22"/>
  <c r="D889" i="22"/>
  <c r="D137" i="22"/>
  <c r="D687" i="22"/>
  <c r="D688" i="22"/>
  <c r="D786" i="22"/>
  <c r="D854" i="22"/>
  <c r="D614" i="22"/>
  <c r="D615" i="22"/>
  <c r="D641" i="22"/>
  <c r="D686" i="22"/>
  <c r="D784" i="22"/>
  <c r="D785" i="22"/>
  <c r="D960" i="22"/>
  <c r="D135" i="22"/>
  <c r="D136" i="22"/>
  <c r="D193" i="22"/>
  <c r="D194" i="22"/>
  <c r="D214" i="22"/>
  <c r="D455" i="22"/>
  <c r="D456" i="22"/>
  <c r="D457" i="22"/>
  <c r="D524" i="22"/>
  <c r="D642" i="22"/>
  <c r="D664" i="22"/>
  <c r="D741" i="22"/>
  <c r="D773" i="22"/>
  <c r="D937" i="22"/>
  <c r="D37" i="22"/>
  <c r="D195" i="22"/>
  <c r="D196" i="22"/>
  <c r="D215" i="22"/>
  <c r="D318" i="22"/>
  <c r="D319" i="22"/>
  <c r="D330" i="22"/>
  <c r="D667" i="22"/>
  <c r="D216" i="22"/>
  <c r="D787" i="22"/>
  <c r="D73" i="22"/>
  <c r="D788" i="22"/>
  <c r="D665" i="22"/>
  <c r="D742" i="22"/>
  <c r="D890" i="22"/>
  <c r="D891" i="22"/>
  <c r="D666" i="22"/>
  <c r="D743" i="22"/>
  <c r="D855" i="22"/>
  <c r="D892" i="22"/>
  <c r="D156" i="22"/>
  <c r="D245" i="22"/>
  <c r="D61" i="22"/>
  <c r="D110" i="22"/>
  <c r="D744" i="22"/>
  <c r="D801" i="22"/>
  <c r="D111" i="22"/>
  <c r="D218" i="22"/>
  <c r="D219" i="22"/>
  <c r="D107" i="22"/>
  <c r="D458" i="22"/>
  <c r="D525" i="22"/>
  <c r="D893" i="22"/>
  <c r="D108" i="22"/>
  <c r="D246" i="22"/>
  <c r="D283" i="22"/>
  <c r="D320" i="22"/>
  <c r="D706" i="22"/>
  <c r="D800" i="22"/>
  <c r="D109" i="22"/>
  <c r="D217" i="22"/>
  <c r="D284" i="22"/>
  <c r="D459" i="22"/>
  <c r="D526" i="22"/>
  <c r="D724" i="22"/>
  <c r="D220" i="22"/>
  <c r="D221" i="22"/>
  <c r="D95" i="22"/>
  <c r="D96" i="22"/>
  <c r="D895" i="22"/>
  <c r="D62" i="22"/>
  <c r="D225" i="22"/>
  <c r="D94" i="22"/>
  <c r="D460" i="22"/>
  <c r="D745" i="22"/>
  <c r="D668" i="22"/>
  <c r="D894" i="22"/>
  <c r="D222" i="22"/>
  <c r="D223" i="22"/>
  <c r="D746" i="22"/>
  <c r="D961" i="22"/>
  <c r="D747" i="22"/>
  <c r="D856" i="22"/>
  <c r="D857" i="22"/>
  <c r="D962" i="22"/>
  <c r="D97" i="22"/>
  <c r="D224" i="22"/>
  <c r="D331" i="22"/>
  <c r="D643" i="22"/>
  <c r="D351" i="22"/>
  <c r="D461" i="22"/>
  <c r="D577" i="22"/>
  <c r="D644" i="22"/>
  <c r="D802" i="22"/>
  <c r="D896" i="22"/>
  <c r="D918" i="22"/>
  <c r="D933" i="22"/>
  <c r="D226" i="22"/>
  <c r="D328" i="22"/>
  <c r="D462" i="22"/>
  <c r="D578" i="22"/>
  <c r="D579" i="22"/>
  <c r="D689" i="22"/>
  <c r="D774" i="22"/>
  <c r="D803" i="22"/>
  <c r="D897" i="22"/>
  <c r="D924" i="22"/>
  <c r="D3" i="22"/>
  <c r="D321" i="22"/>
  <c r="D463" i="22"/>
  <c r="D690" i="22"/>
  <c r="D823" i="22"/>
  <c r="D83" i="22"/>
  <c r="D138" i="22"/>
  <c r="D322" i="22"/>
  <c r="D464" i="22"/>
  <c r="D465" i="22"/>
  <c r="D352" i="22"/>
  <c r="D707" i="22"/>
  <c r="D748" i="22"/>
  <c r="D285" i="22"/>
  <c r="D286" i="22"/>
  <c r="D708" i="22"/>
  <c r="D709" i="22"/>
  <c r="D287" i="22"/>
  <c r="D466" i="22"/>
  <c r="D467" i="22"/>
  <c r="D858" i="22"/>
  <c r="D288" i="22"/>
  <c r="D289" i="22"/>
  <c r="D468" i="22"/>
  <c r="D669" i="22"/>
  <c r="D139" i="22"/>
  <c r="D353" i="22"/>
  <c r="D469" i="22"/>
  <c r="D74" i="22"/>
  <c r="D963" i="22"/>
  <c r="D15" i="22"/>
  <c r="D63" i="22"/>
  <c r="D147" i="22"/>
  <c r="D227" i="22"/>
  <c r="D249" i="22"/>
  <c r="D470" i="22"/>
  <c r="D495" i="22"/>
  <c r="D911" i="22"/>
  <c r="D148" i="22"/>
  <c r="D250" i="22"/>
  <c r="D695" i="22"/>
  <c r="D919" i="22"/>
  <c r="D42" i="22"/>
  <c r="D228" i="22"/>
  <c r="D251" i="22"/>
  <c r="D471" i="22"/>
  <c r="D749" i="22"/>
  <c r="D804" i="22"/>
  <c r="D829" i="22"/>
  <c r="D140" i="22"/>
  <c r="D472" i="22"/>
  <c r="D332" i="22"/>
  <c r="D710" i="22"/>
  <c r="D817" i="22"/>
  <c r="D157" i="22"/>
  <c r="D252" i="22"/>
  <c r="D360" i="22"/>
  <c r="D473" i="22"/>
  <c r="D496" i="22"/>
  <c r="D898" i="22"/>
  <c r="D43" i="22"/>
  <c r="D76" i="22"/>
  <c r="D141" i="22"/>
  <c r="D158" i="22"/>
  <c r="D229" i="22"/>
  <c r="D253" i="22"/>
  <c r="D323" i="22"/>
  <c r="D527" i="22"/>
  <c r="D645" i="22"/>
  <c r="D691" i="22"/>
  <c r="D925" i="22"/>
  <c r="D930" i="22"/>
  <c r="D16" i="22"/>
  <c r="D44" i="22"/>
  <c r="D166" i="22"/>
  <c r="D354" i="22"/>
  <c r="D474" i="22"/>
  <c r="D497" i="22"/>
  <c r="D750" i="22"/>
  <c r="D912" i="22"/>
  <c r="D77" i="22"/>
  <c r="D167" i="22"/>
  <c r="D361" i="22"/>
  <c r="D475" i="22"/>
  <c r="D476" i="22"/>
  <c r="D646" i="22"/>
  <c r="D711" i="22"/>
  <c r="D824" i="22"/>
  <c r="D926" i="22"/>
  <c r="D230" i="22"/>
  <c r="D254" i="22"/>
  <c r="D290" i="22"/>
  <c r="D477" i="22"/>
  <c r="D805" i="22"/>
  <c r="D913" i="22"/>
  <c r="D498" i="22"/>
  <c r="D751" i="22"/>
  <c r="D964" i="22"/>
  <c r="D78" i="22"/>
  <c r="D528" i="22"/>
  <c r="D555" i="22"/>
  <c r="D647" i="22"/>
  <c r="D965" i="22"/>
  <c r="D79" i="22"/>
  <c r="D197" i="22"/>
  <c r="D355" i="22"/>
  <c r="D616" i="22"/>
  <c r="D899" i="22"/>
  <c r="D966" i="22"/>
  <c r="D45" i="22"/>
  <c r="D64" i="22"/>
  <c r="D198" i="22"/>
  <c r="D291" i="22"/>
  <c r="D900" i="22"/>
  <c r="D859" i="22"/>
  <c r="D159" i="22"/>
  <c r="D901" i="22"/>
  <c r="D112" i="22"/>
  <c r="D113" i="22"/>
  <c r="D114" i="22"/>
  <c r="D255" i="22"/>
  <c r="D478" i="22"/>
  <c r="D529" i="22"/>
  <c r="D4" i="22"/>
  <c r="D84" i="22"/>
  <c r="D324" i="22"/>
  <c r="D325" i="22"/>
  <c r="D479" i="22"/>
  <c r="D480" i="22"/>
  <c r="D481" i="22"/>
  <c r="D482" i="22"/>
  <c r="D580" i="22"/>
  <c r="D648" i="22"/>
  <c r="D692" i="22"/>
  <c r="D775" i="22"/>
  <c r="D806" i="22"/>
  <c r="D902" i="22"/>
  <c r="D903" i="22"/>
  <c r="D920" i="22"/>
  <c r="D927" i="22"/>
  <c r="D934" i="22"/>
  <c r="D46" i="22"/>
  <c r="D80" i="22"/>
  <c r="D149" i="22"/>
  <c r="D150" i="22"/>
  <c r="D256" i="22"/>
  <c r="D257" i="22"/>
  <c r="D258" i="22"/>
  <c r="D483" i="22"/>
  <c r="D499" i="22"/>
  <c r="D921" i="22"/>
  <c r="D17" i="22"/>
  <c r="D47" i="22"/>
  <c r="D48" i="22"/>
  <c r="D81" i="22"/>
  <c r="D142" i="22"/>
  <c r="D362" i="22"/>
  <c r="D484" i="22"/>
  <c r="D485" i="22"/>
  <c r="D486" i="22"/>
  <c r="D487" i="22"/>
  <c r="D649" i="22"/>
  <c r="D693" i="22"/>
  <c r="D807" i="22"/>
  <c r="D914" i="22"/>
  <c r="D915" i="22"/>
  <c r="D928" i="22"/>
  <c r="D929" i="22"/>
  <c r="D86" i="22"/>
  <c r="D292" i="22"/>
  <c r="D530" i="22"/>
  <c r="D531" i="22"/>
  <c r="D670" i="22"/>
  <c r="D712" i="22"/>
  <c r="D713" i="22"/>
  <c r="D5" i="22"/>
  <c r="D98" i="22"/>
  <c r="D99" i="22"/>
  <c r="D100" i="22"/>
  <c r="D293" i="22"/>
  <c r="D326" i="22"/>
  <c r="D714" i="22"/>
  <c r="D715" i="22"/>
  <c r="D716" i="22"/>
  <c r="D752" i="22"/>
  <c r="D776" i="22"/>
  <c r="D860" i="22"/>
  <c r="D49" i="22"/>
  <c r="D65" i="22"/>
  <c r="D151" i="22"/>
  <c r="D152" i="22"/>
  <c r="D356" i="22"/>
  <c r="D753" i="22"/>
  <c r="D754" i="22"/>
  <c r="D830" i="22"/>
  <c r="D831" i="22"/>
  <c r="D87" i="22"/>
  <c r="D294" i="22"/>
  <c r="D295" i="22"/>
  <c r="D296" i="22"/>
  <c r="D297" i="22"/>
  <c r="D298" i="22"/>
  <c r="D488" i="22"/>
  <c r="D652" i="22"/>
  <c r="D717" i="22"/>
  <c r="D755" i="22"/>
  <c r="D809" i="22"/>
  <c r="D810" i="22"/>
  <c r="E363" i="22"/>
  <c r="E832" i="22"/>
  <c r="E18" i="22"/>
  <c r="E115" i="22"/>
  <c r="E231" i="22"/>
  <c r="E232" i="22"/>
  <c r="E233" i="22"/>
  <c r="E259" i="22"/>
  <c r="E299" i="22"/>
  <c r="E333" i="22"/>
  <c r="E364" i="22"/>
  <c r="E365" i="22"/>
  <c r="E366" i="22"/>
  <c r="E367" i="22"/>
  <c r="E368" i="22"/>
  <c r="E500" i="22"/>
  <c r="E532" i="22"/>
  <c r="E533" i="22"/>
  <c r="E556" i="22"/>
  <c r="E621" i="22"/>
  <c r="E622" i="22"/>
  <c r="E756" i="22"/>
  <c r="E757" i="22"/>
  <c r="E811" i="22"/>
  <c r="E833" i="22"/>
  <c r="E861" i="22"/>
  <c r="E19" i="22"/>
  <c r="E20" i="22"/>
  <c r="E116" i="22"/>
  <c r="E168" i="22"/>
  <c r="E260" i="22"/>
  <c r="E369" i="22"/>
  <c r="E370" i="22"/>
  <c r="E371" i="22"/>
  <c r="E534" i="22"/>
  <c r="E557" i="22"/>
  <c r="E581" i="22"/>
  <c r="E582" i="22"/>
  <c r="E583" i="22"/>
  <c r="E623" i="22"/>
  <c r="E624" i="22"/>
  <c r="E725" i="22"/>
  <c r="E726" i="22"/>
  <c r="E862" i="22"/>
  <c r="E863" i="22"/>
  <c r="E938" i="22"/>
  <c r="E939" i="22"/>
  <c r="E50" i="22"/>
  <c r="E117" i="22"/>
  <c r="E169" i="22"/>
  <c r="E372" i="22"/>
  <c r="E373" i="22"/>
  <c r="E501" i="22"/>
  <c r="E502" i="22"/>
  <c r="E503" i="22"/>
  <c r="E504" i="22"/>
  <c r="E535" i="22"/>
  <c r="E671" i="22"/>
  <c r="E672" i="22"/>
  <c r="E834" i="22"/>
  <c r="E7" i="22"/>
  <c r="E21" i="22"/>
  <c r="E22" i="22"/>
  <c r="E170" i="22"/>
  <c r="E300" i="22"/>
  <c r="E334" i="22"/>
  <c r="E374" i="22"/>
  <c r="E375" i="22"/>
  <c r="E376" i="22"/>
  <c r="E377" i="22"/>
  <c r="E378" i="22"/>
  <c r="E379" i="22"/>
  <c r="E380" i="22"/>
  <c r="E381" i="22"/>
  <c r="E382" i="22"/>
  <c r="E536" i="22"/>
  <c r="E537" i="22"/>
  <c r="E558" i="22"/>
  <c r="E584" i="22"/>
  <c r="E585" i="22"/>
  <c r="E586" i="22"/>
  <c r="E727" i="22"/>
  <c r="E88" i="22"/>
  <c r="E538" i="22"/>
  <c r="E718" i="22"/>
  <c r="E758" i="22"/>
  <c r="E906" i="22"/>
  <c r="E907" i="22"/>
  <c r="E143" i="22"/>
  <c r="E301" i="22"/>
  <c r="E383" i="22"/>
  <c r="E384" i="22"/>
  <c r="E385" i="22"/>
  <c r="E617" i="22"/>
  <c r="E618" i="22"/>
  <c r="E673" i="22"/>
  <c r="E674" i="22"/>
  <c r="E759" i="22"/>
  <c r="E760" i="22"/>
  <c r="E789" i="22"/>
  <c r="E812" i="22"/>
  <c r="E825" i="22"/>
  <c r="E835" i="22"/>
  <c r="E864" i="22"/>
  <c r="E940" i="22"/>
  <c r="E8" i="22"/>
  <c r="E9" i="22"/>
  <c r="E101" i="22"/>
  <c r="E234" i="22"/>
  <c r="E261" i="22"/>
  <c r="E267" i="22"/>
  <c r="E335" i="22"/>
  <c r="E386" i="22"/>
  <c r="E387" i="22"/>
  <c r="E625" i="22"/>
  <c r="E696" i="22"/>
  <c r="E697" i="22"/>
  <c r="E719" i="22"/>
  <c r="E728" i="22"/>
  <c r="E729" i="22"/>
  <c r="E836" i="22"/>
  <c r="E865" i="22"/>
  <c r="E866" i="22"/>
  <c r="E941" i="22"/>
  <c r="E23" i="22"/>
  <c r="E118" i="22"/>
  <c r="E119" i="22"/>
  <c r="E120" i="22"/>
  <c r="E171" i="22"/>
  <c r="E172" i="22"/>
  <c r="E173" i="22"/>
  <c r="E268" i="22"/>
  <c r="E388" i="22"/>
  <c r="E389" i="22"/>
  <c r="E390" i="22"/>
  <c r="E391" i="22"/>
  <c r="E505" i="22"/>
  <c r="E587" i="22"/>
  <c r="E588" i="22"/>
  <c r="E589" i="22"/>
  <c r="E626" i="22"/>
  <c r="E627" i="22"/>
  <c r="E675" i="22"/>
  <c r="E676" i="22"/>
  <c r="E777" i="22"/>
  <c r="E935" i="22"/>
  <c r="E51" i="22"/>
  <c r="E174" i="22"/>
  <c r="E262" i="22"/>
  <c r="E336" i="22"/>
  <c r="E337" i="22"/>
  <c r="E338" i="22"/>
  <c r="E539" i="22"/>
  <c r="E559" i="22"/>
  <c r="E730" i="22"/>
  <c r="E731" i="22"/>
  <c r="E761" i="22"/>
  <c r="E867" i="22"/>
  <c r="E942" i="22"/>
  <c r="E24" i="22"/>
  <c r="E102" i="22"/>
  <c r="E302" i="22"/>
  <c r="E392" i="22"/>
  <c r="E393" i="22"/>
  <c r="E506" i="22"/>
  <c r="E560" i="22"/>
  <c r="E561" i="22"/>
  <c r="E590" i="22"/>
  <c r="E677" i="22"/>
  <c r="E732" i="22"/>
  <c r="E762" i="22"/>
  <c r="E778" i="22"/>
  <c r="E779" i="22"/>
  <c r="E780" i="22"/>
  <c r="E781" i="22"/>
  <c r="E782" i="22"/>
  <c r="E837" i="22"/>
  <c r="E838" i="22"/>
  <c r="E839" i="22"/>
  <c r="E868" i="22"/>
  <c r="E869" i="22"/>
  <c r="E2" i="22"/>
  <c r="E66" i="22"/>
  <c r="E303" i="22"/>
  <c r="E562" i="22"/>
  <c r="E790" i="22"/>
  <c r="E904" i="22"/>
  <c r="E105" i="22"/>
  <c r="E106" i="22"/>
  <c r="E153" i="22"/>
  <c r="E235" i="22"/>
  <c r="E269" i="22"/>
  <c r="E304" i="22"/>
  <c r="E305" i="22"/>
  <c r="E306" i="22"/>
  <c r="E394" i="22"/>
  <c r="E395" i="22"/>
  <c r="E507" i="22"/>
  <c r="E508" i="22"/>
  <c r="E720" i="22"/>
  <c r="E791" i="22"/>
  <c r="E52" i="22"/>
  <c r="E85" i="22"/>
  <c r="E270" i="22"/>
  <c r="E563" i="22"/>
  <c r="E698" i="22"/>
  <c r="E699" i="22"/>
  <c r="E870" i="22"/>
  <c r="E733" i="22"/>
  <c r="E734" i="22"/>
  <c r="E871" i="22"/>
  <c r="E943" i="22"/>
  <c r="E53" i="22"/>
  <c r="E82" i="22"/>
  <c r="E89" i="22"/>
  <c r="E90" i="22"/>
  <c r="E91" i="22"/>
  <c r="E92" i="22"/>
  <c r="E121" i="22"/>
  <c r="E271" i="22"/>
  <c r="E307" i="22"/>
  <c r="E308" i="22"/>
  <c r="E396" i="22"/>
  <c r="E397" i="22"/>
  <c r="E564" i="22"/>
  <c r="E565" i="22"/>
  <c r="E628" i="22"/>
  <c r="E763" i="22"/>
  <c r="E764" i="22"/>
  <c r="E792" i="22"/>
  <c r="E840" i="22"/>
  <c r="E841" i="22"/>
  <c r="E872" i="22"/>
  <c r="E873" i="22"/>
  <c r="E916" i="22"/>
  <c r="E922" i="22"/>
  <c r="E931" i="22"/>
  <c r="E944" i="22"/>
  <c r="E272" i="22"/>
  <c r="E273" i="22"/>
  <c r="E339" i="22"/>
  <c r="E340" i="22"/>
  <c r="E398" i="22"/>
  <c r="E566" i="22"/>
  <c r="E678" i="22"/>
  <c r="E700" i="22"/>
  <c r="E701" i="22"/>
  <c r="E702" i="22"/>
  <c r="E765" i="22"/>
  <c r="E766" i="22"/>
  <c r="E842" i="22"/>
  <c r="E67" i="22"/>
  <c r="E122" i="22"/>
  <c r="E341" i="22"/>
  <c r="E399" i="22"/>
  <c r="E400" i="22"/>
  <c r="E945" i="22"/>
  <c r="E54" i="22"/>
  <c r="E199" i="22"/>
  <c r="E309" i="22"/>
  <c r="E826" i="22"/>
  <c r="E908" i="22"/>
  <c r="E38" i="22"/>
  <c r="E68" i="22"/>
  <c r="E236" i="22"/>
  <c r="E10" i="22"/>
  <c r="E160" i="22"/>
  <c r="E161" i="22"/>
  <c r="E342" i="22"/>
  <c r="E401" i="22"/>
  <c r="E694" i="22"/>
  <c r="E793" i="22"/>
  <c r="E794" i="22"/>
  <c r="E932" i="22"/>
  <c r="E6" i="22"/>
  <c r="E144" i="22"/>
  <c r="E145" i="22"/>
  <c r="E162" i="22"/>
  <c r="E357" i="22"/>
  <c r="E402" i="22"/>
  <c r="E403" i="22"/>
  <c r="E489" i="22"/>
  <c r="E767" i="22"/>
  <c r="E917" i="22"/>
  <c r="E274" i="22"/>
  <c r="E490" i="22"/>
  <c r="E735" i="22"/>
  <c r="E827" i="22"/>
  <c r="E123" i="22"/>
  <c r="E175" i="22"/>
  <c r="E404" i="22"/>
  <c r="E405" i="22"/>
  <c r="E406" i="22"/>
  <c r="E176" i="22"/>
  <c r="E275" i="22"/>
  <c r="E276" i="22"/>
  <c r="E154" i="22"/>
  <c r="E155" i="22"/>
  <c r="E310" i="22"/>
  <c r="E650" i="22"/>
  <c r="E651" i="22"/>
  <c r="E795" i="22"/>
  <c r="E796" i="22"/>
  <c r="E39" i="22"/>
  <c r="E69" i="22"/>
  <c r="E124" i="22"/>
  <c r="E237" i="22"/>
  <c r="E358" i="22"/>
  <c r="E407" i="22"/>
  <c r="E11" i="22"/>
  <c r="E163" i="22"/>
  <c r="E311" i="22"/>
  <c r="E359" i="22"/>
  <c r="E408" i="22"/>
  <c r="E509" i="22"/>
  <c r="E797" i="22"/>
  <c r="E798" i="22"/>
  <c r="E813" i="22"/>
  <c r="E923" i="22"/>
  <c r="E164" i="22"/>
  <c r="E491" i="22"/>
  <c r="E629" i="22"/>
  <c r="E703" i="22"/>
  <c r="E814" i="22"/>
  <c r="E70" i="22"/>
  <c r="E277" i="22"/>
  <c r="E409" i="22"/>
  <c r="E492" i="22"/>
  <c r="E493" i="22"/>
  <c r="E704" i="22"/>
  <c r="E768" i="22"/>
  <c r="E946" i="22"/>
  <c r="E40" i="22"/>
  <c r="E71" i="22"/>
  <c r="E72" i="22"/>
  <c r="E177" i="22"/>
  <c r="E410" i="22"/>
  <c r="E510" i="22"/>
  <c r="E591" i="22"/>
  <c r="E630" i="22"/>
  <c r="E653" i="22"/>
  <c r="E654" i="22"/>
  <c r="E947" i="22"/>
  <c r="E948" i="22"/>
  <c r="E55" i="22"/>
  <c r="E178" i="22"/>
  <c r="E278" i="22"/>
  <c r="E540" i="22"/>
  <c r="E843" i="22"/>
  <c r="E238" i="22"/>
  <c r="E411" i="22"/>
  <c r="E412" i="22"/>
  <c r="E567" i="22"/>
  <c r="E312" i="22"/>
  <c r="E413" i="22"/>
  <c r="E874" i="22"/>
  <c r="E905" i="22"/>
  <c r="E25" i="22"/>
  <c r="E26" i="22"/>
  <c r="E27" i="22"/>
  <c r="E28" i="22"/>
  <c r="E29" i="22"/>
  <c r="E30" i="22"/>
  <c r="E56" i="22"/>
  <c r="E57" i="22"/>
  <c r="E58" i="22"/>
  <c r="E125" i="22"/>
  <c r="E126" i="22"/>
  <c r="E127" i="22"/>
  <c r="E128" i="22"/>
  <c r="E129" i="22"/>
  <c r="E179" i="22"/>
  <c r="E180" i="22"/>
  <c r="E181" i="22"/>
  <c r="E182" i="22"/>
  <c r="E183" i="22"/>
  <c r="E184" i="22"/>
  <c r="E185" i="22"/>
  <c r="E279" i="22"/>
  <c r="E313" i="22"/>
  <c r="E314" i="22"/>
  <c r="E343" i="22"/>
  <c r="E344" i="22"/>
  <c r="E345" i="22"/>
  <c r="E346" i="22"/>
  <c r="E414" i="22"/>
  <c r="E415" i="22"/>
  <c r="E416" i="22"/>
  <c r="E417" i="22"/>
  <c r="E418" i="22"/>
  <c r="E419" i="22"/>
  <c r="E420" i="22"/>
  <c r="E421" i="22"/>
  <c r="E422" i="22"/>
  <c r="E423" i="22"/>
  <c r="E424" i="22"/>
  <c r="E425" i="22"/>
  <c r="E426" i="22"/>
  <c r="E427" i="22"/>
  <c r="E511" i="22"/>
  <c r="E512" i="22"/>
  <c r="E513" i="22"/>
  <c r="E514" i="22"/>
  <c r="E515" i="22"/>
  <c r="E516" i="22"/>
  <c r="E541" i="22"/>
  <c r="E542" i="22"/>
  <c r="E543" i="22"/>
  <c r="E544" i="22"/>
  <c r="E545" i="22"/>
  <c r="E568" i="22"/>
  <c r="E569" i="22"/>
  <c r="E570" i="22"/>
  <c r="E592" i="22"/>
  <c r="E593" i="22"/>
  <c r="E594" i="22"/>
  <c r="E595" i="22"/>
  <c r="E596" i="22"/>
  <c r="E597" i="22"/>
  <c r="E598" i="22"/>
  <c r="E599" i="22"/>
  <c r="E600" i="22"/>
  <c r="E601" i="22"/>
  <c r="E602" i="22"/>
  <c r="E603" i="22"/>
  <c r="E631" i="22"/>
  <c r="E632" i="22"/>
  <c r="E633" i="22"/>
  <c r="E634" i="22"/>
  <c r="E655" i="22"/>
  <c r="E656" i="22"/>
  <c r="E657" i="22"/>
  <c r="E679" i="22"/>
  <c r="E680" i="22"/>
  <c r="E681" i="22"/>
  <c r="E682" i="22"/>
  <c r="E683" i="22"/>
  <c r="E769" i="22"/>
  <c r="E770" i="22"/>
  <c r="E844" i="22"/>
  <c r="E845" i="22"/>
  <c r="E846" i="22"/>
  <c r="E847" i="22"/>
  <c r="E875" i="22"/>
  <c r="E876" i="22"/>
  <c r="E877" i="22"/>
  <c r="E878" i="22"/>
  <c r="E879" i="22"/>
  <c r="E936" i="22"/>
  <c r="E949" i="22"/>
  <c r="E950" i="22"/>
  <c r="E951" i="22"/>
  <c r="E41" i="22"/>
  <c r="E130" i="22"/>
  <c r="E131" i="22"/>
  <c r="E186" i="22"/>
  <c r="E187" i="22"/>
  <c r="E188" i="22"/>
  <c r="E189" i="22"/>
  <c r="E280" i="22"/>
  <c r="E281" i="22"/>
  <c r="E282" i="22"/>
  <c r="E428" i="22"/>
  <c r="E429" i="22"/>
  <c r="E430" i="22"/>
  <c r="E431" i="22"/>
  <c r="E432" i="22"/>
  <c r="E433" i="22"/>
  <c r="E517" i="22"/>
  <c r="E546" i="22"/>
  <c r="E604" i="22"/>
  <c r="E635" i="22"/>
  <c r="E658" i="22"/>
  <c r="E880" i="22"/>
  <c r="E952" i="22"/>
  <c r="E953" i="22"/>
  <c r="E954" i="22"/>
  <c r="E955" i="22"/>
  <c r="E31" i="22"/>
  <c r="E132" i="22"/>
  <c r="E200" i="22"/>
  <c r="E201" i="22"/>
  <c r="E202" i="22"/>
  <c r="E239" i="22"/>
  <c r="E315" i="22"/>
  <c r="E327" i="22"/>
  <c r="E434" i="22"/>
  <c r="E518" i="22"/>
  <c r="E571" i="22"/>
  <c r="E881" i="22"/>
  <c r="E240" i="22"/>
  <c r="E435" i="22"/>
  <c r="E636" i="22"/>
  <c r="E771" i="22"/>
  <c r="E241" i="22"/>
  <c r="E436" i="22"/>
  <c r="E572" i="22"/>
  <c r="E818" i="22"/>
  <c r="E848" i="22"/>
  <c r="E203" i="22"/>
  <c r="E819" i="22"/>
  <c r="E204" i="22"/>
  <c r="E205" i="22"/>
  <c r="E242" i="22"/>
  <c r="E243" i="22"/>
  <c r="E437" i="22"/>
  <c r="E206" i="22"/>
  <c r="E263" i="22"/>
  <c r="E547" i="22"/>
  <c r="E548" i="22"/>
  <c r="E637" i="22"/>
  <c r="E815" i="22"/>
  <c r="E849" i="22"/>
  <c r="E12" i="22"/>
  <c r="E32" i="22"/>
  <c r="E207" i="22"/>
  <c r="E438" i="22"/>
  <c r="E439" i="22"/>
  <c r="E440" i="22"/>
  <c r="E441" i="22"/>
  <c r="E519" i="22"/>
  <c r="E549" i="22"/>
  <c r="E573" i="22"/>
  <c r="E605" i="22"/>
  <c r="E190" i="22"/>
  <c r="E208" i="22"/>
  <c r="E264" i="22"/>
  <c r="E442" i="22"/>
  <c r="E443" i="22"/>
  <c r="E444" i="22"/>
  <c r="E520" i="22"/>
  <c r="E550" i="22"/>
  <c r="E551" i="22"/>
  <c r="E552" i="22"/>
  <c r="E606" i="22"/>
  <c r="E607" i="22"/>
  <c r="E659" i="22"/>
  <c r="E684" i="22"/>
  <c r="E736" i="22"/>
  <c r="E882" i="22"/>
  <c r="E956" i="22"/>
  <c r="E33" i="22"/>
  <c r="E34" i="22"/>
  <c r="E59" i="22"/>
  <c r="E191" i="22"/>
  <c r="E209" i="22"/>
  <c r="E316" i="22"/>
  <c r="E347" i="22"/>
  <c r="E445" i="22"/>
  <c r="E446" i="22"/>
  <c r="E521" i="22"/>
  <c r="E522" i="22"/>
  <c r="E574" i="22"/>
  <c r="E608" i="22"/>
  <c r="E609" i="22"/>
  <c r="E638" i="22"/>
  <c r="E639" i="22"/>
  <c r="E660" i="22"/>
  <c r="E661" i="22"/>
  <c r="E737" i="22"/>
  <c r="E883" i="22"/>
  <c r="E35" i="22"/>
  <c r="E133" i="22"/>
  <c r="E134" i="22"/>
  <c r="E447" i="22"/>
  <c r="E610" i="22"/>
  <c r="E662" i="22"/>
  <c r="E957" i="22"/>
  <c r="E13" i="22"/>
  <c r="E722" i="22"/>
  <c r="E959" i="22"/>
  <c r="E14" i="22"/>
  <c r="E329" i="22"/>
  <c r="E640" i="22"/>
  <c r="E685" i="22"/>
  <c r="E738" i="22"/>
  <c r="E850" i="22"/>
  <c r="E103" i="22"/>
  <c r="E348" i="22"/>
  <c r="E448" i="22"/>
  <c r="E721" i="22"/>
  <c r="E723" i="22"/>
  <c r="E739" i="22"/>
  <c r="E820" i="22"/>
  <c r="E821" i="22"/>
  <c r="E851" i="22"/>
  <c r="E958" i="22"/>
  <c r="E146" i="22"/>
  <c r="E210" i="22"/>
  <c r="E449" i="22"/>
  <c r="E450" i="22"/>
  <c r="E553" i="22"/>
  <c r="E705" i="22"/>
  <c r="E884" i="22"/>
  <c r="E885" i="22"/>
  <c r="E886" i="22"/>
  <c r="E575" i="22"/>
  <c r="E663" i="22"/>
  <c r="E783" i="22"/>
  <c r="E853" i="22"/>
  <c r="E213" i="22"/>
  <c r="E349" i="22"/>
  <c r="E350" i="22"/>
  <c r="E772" i="22"/>
  <c r="E799" i="22"/>
  <c r="E816" i="22"/>
  <c r="E887" i="22"/>
  <c r="E909" i="22"/>
  <c r="E93" i="22"/>
  <c r="E740" i="22"/>
  <c r="E910" i="22"/>
  <c r="E211" i="22"/>
  <c r="E265" i="22"/>
  <c r="E822" i="22"/>
  <c r="E828" i="22"/>
  <c r="E244" i="22"/>
  <c r="E451" i="22"/>
  <c r="E452" i="22"/>
  <c r="E619" i="22"/>
  <c r="E620" i="22"/>
  <c r="E852" i="22"/>
  <c r="E36" i="22"/>
  <c r="E60" i="22"/>
  <c r="E104" i="22"/>
  <c r="E192" i="22"/>
  <c r="E212" i="22"/>
  <c r="E266" i="22"/>
  <c r="E317" i="22"/>
  <c r="E453" i="22"/>
  <c r="E454" i="22"/>
  <c r="E611" i="22"/>
  <c r="E612" i="22"/>
  <c r="E523" i="22"/>
  <c r="E554" i="22"/>
  <c r="E576" i="22"/>
  <c r="E613" i="22"/>
  <c r="E888" i="22"/>
  <c r="E889" i="22"/>
  <c r="E137" i="22"/>
  <c r="E687" i="22"/>
  <c r="E688" i="22"/>
  <c r="E786" i="22"/>
  <c r="E854" i="22"/>
  <c r="E614" i="22"/>
  <c r="E615" i="22"/>
  <c r="E641" i="22"/>
  <c r="E686" i="22"/>
  <c r="E784" i="22"/>
  <c r="E785" i="22"/>
  <c r="E960" i="22"/>
  <c r="E135" i="22"/>
  <c r="E136" i="22"/>
  <c r="E193" i="22"/>
  <c r="E194" i="22"/>
  <c r="E214" i="22"/>
  <c r="E455" i="22"/>
  <c r="E456" i="22"/>
  <c r="E457" i="22"/>
  <c r="E524" i="22"/>
  <c r="E642" i="22"/>
  <c r="E664" i="22"/>
  <c r="E741" i="22"/>
  <c r="E773" i="22"/>
  <c r="E937" i="22"/>
  <c r="E37" i="22"/>
  <c r="E195" i="22"/>
  <c r="E196" i="22"/>
  <c r="E215" i="22"/>
  <c r="E318" i="22"/>
  <c r="E319" i="22"/>
  <c r="E330" i="22"/>
  <c r="E667" i="22"/>
  <c r="E216" i="22"/>
  <c r="E787" i="22"/>
  <c r="E73" i="22"/>
  <c r="E788" i="22"/>
  <c r="E665" i="22"/>
  <c r="E742" i="22"/>
  <c r="E890" i="22"/>
  <c r="E891" i="22"/>
  <c r="E666" i="22"/>
  <c r="E743" i="22"/>
  <c r="E855" i="22"/>
  <c r="E892" i="22"/>
  <c r="E156" i="22"/>
  <c r="E245" i="22"/>
  <c r="E61" i="22"/>
  <c r="E110" i="22"/>
  <c r="E744" i="22"/>
  <c r="E801" i="22"/>
  <c r="E111" i="22"/>
  <c r="E218" i="22"/>
  <c r="E219" i="22"/>
  <c r="E107" i="22"/>
  <c r="E458" i="22"/>
  <c r="E525" i="22"/>
  <c r="E893" i="22"/>
  <c r="E108" i="22"/>
  <c r="E246" i="22"/>
  <c r="E283" i="22"/>
  <c r="E320" i="22"/>
  <c r="E706" i="22"/>
  <c r="E800" i="22"/>
  <c r="E109" i="22"/>
  <c r="E217" i="22"/>
  <c r="E284" i="22"/>
  <c r="E459" i="22"/>
  <c r="E526" i="22"/>
  <c r="E724" i="22"/>
  <c r="E220" i="22"/>
  <c r="E221" i="22"/>
  <c r="E95" i="22"/>
  <c r="E96" i="22"/>
  <c r="E895" i="22"/>
  <c r="E62" i="22"/>
  <c r="E225" i="22"/>
  <c r="E94" i="22"/>
  <c r="E460" i="22"/>
  <c r="E745" i="22"/>
  <c r="E668" i="22"/>
  <c r="E894" i="22"/>
  <c r="E222" i="22"/>
  <c r="E223" i="22"/>
  <c r="E746" i="22"/>
  <c r="E961" i="22"/>
  <c r="E747" i="22"/>
  <c r="E856" i="22"/>
  <c r="E857" i="22"/>
  <c r="E962" i="22"/>
  <c r="E97" i="22"/>
  <c r="E224" i="22"/>
  <c r="E331" i="22"/>
  <c r="E643" i="22"/>
  <c r="E351" i="22"/>
  <c r="E461" i="22"/>
  <c r="E577" i="22"/>
  <c r="E644" i="22"/>
  <c r="E802" i="22"/>
  <c r="E896" i="22"/>
  <c r="E918" i="22"/>
  <c r="E933" i="22"/>
  <c r="E226" i="22"/>
  <c r="E328" i="22"/>
  <c r="E462" i="22"/>
  <c r="E578" i="22"/>
  <c r="E579" i="22"/>
  <c r="E689" i="22"/>
  <c r="E774" i="22"/>
  <c r="E803" i="22"/>
  <c r="E897" i="22"/>
  <c r="E924" i="22"/>
  <c r="E3" i="22"/>
  <c r="E321" i="22"/>
  <c r="E463" i="22"/>
  <c r="E690" i="22"/>
  <c r="E823" i="22"/>
  <c r="E83" i="22"/>
  <c r="E138" i="22"/>
  <c r="E322" i="22"/>
  <c r="E464" i="22"/>
  <c r="E465" i="22"/>
  <c r="E352" i="22"/>
  <c r="E707" i="22"/>
  <c r="E748" i="22"/>
  <c r="E285" i="22"/>
  <c r="E286" i="22"/>
  <c r="E708" i="22"/>
  <c r="E709" i="22"/>
  <c r="E287" i="22"/>
  <c r="E466" i="22"/>
  <c r="E467" i="22"/>
  <c r="E858" i="22"/>
  <c r="E288" i="22"/>
  <c r="E289" i="22"/>
  <c r="E468" i="22"/>
  <c r="E669" i="22"/>
  <c r="E139" i="22"/>
  <c r="E353" i="22"/>
  <c r="E469" i="22"/>
  <c r="E74" i="22"/>
  <c r="E963" i="22"/>
  <c r="E15" i="22"/>
  <c r="E63" i="22"/>
  <c r="E147" i="22"/>
  <c r="E227" i="22"/>
  <c r="E249" i="22"/>
  <c r="E470" i="22"/>
  <c r="E495" i="22"/>
  <c r="E911" i="22"/>
  <c r="E148" i="22"/>
  <c r="E250" i="22"/>
  <c r="E695" i="22"/>
  <c r="E919" i="22"/>
  <c r="E42" i="22"/>
  <c r="E228" i="22"/>
  <c r="E251" i="22"/>
  <c r="E471" i="22"/>
  <c r="E749" i="22"/>
  <c r="E804" i="22"/>
  <c r="E829" i="22"/>
  <c r="E140" i="22"/>
  <c r="E472" i="22"/>
  <c r="E332" i="22"/>
  <c r="E710" i="22"/>
  <c r="E817" i="22"/>
  <c r="E157" i="22"/>
  <c r="E252" i="22"/>
  <c r="E360" i="22"/>
  <c r="E473" i="22"/>
  <c r="E496" i="22"/>
  <c r="E898" i="22"/>
  <c r="E43" i="22"/>
  <c r="E76" i="22"/>
  <c r="E141" i="22"/>
  <c r="E158" i="22"/>
  <c r="E229" i="22"/>
  <c r="E253" i="22"/>
  <c r="E323" i="22"/>
  <c r="E527" i="22"/>
  <c r="E645" i="22"/>
  <c r="E691" i="22"/>
  <c r="E925" i="22"/>
  <c r="E930" i="22"/>
  <c r="E16" i="22"/>
  <c r="E44" i="22"/>
  <c r="E166" i="22"/>
  <c r="E354" i="22"/>
  <c r="E474" i="22"/>
  <c r="E497" i="22"/>
  <c r="E750" i="22"/>
  <c r="E912" i="22"/>
  <c r="E77" i="22"/>
  <c r="E167" i="22"/>
  <c r="E361" i="22"/>
  <c r="E475" i="22"/>
  <c r="E476" i="22"/>
  <c r="E646" i="22"/>
  <c r="E711" i="22"/>
  <c r="E824" i="22"/>
  <c r="E926" i="22"/>
  <c r="E230" i="22"/>
  <c r="E254" i="22"/>
  <c r="E290" i="22"/>
  <c r="E477" i="22"/>
  <c r="E805" i="22"/>
  <c r="E913" i="22"/>
  <c r="E498" i="22"/>
  <c r="E751" i="22"/>
  <c r="E964" i="22"/>
  <c r="E78" i="22"/>
  <c r="E528" i="22"/>
  <c r="E555" i="22"/>
  <c r="E647" i="22"/>
  <c r="E965" i="22"/>
  <c r="E79" i="22"/>
  <c r="E197" i="22"/>
  <c r="E355" i="22"/>
  <c r="E616" i="22"/>
  <c r="E899" i="22"/>
  <c r="E966" i="22"/>
  <c r="E45" i="22"/>
  <c r="E64" i="22"/>
  <c r="E198" i="22"/>
  <c r="E291" i="22"/>
  <c r="E900" i="22"/>
  <c r="E859" i="22"/>
  <c r="E159" i="22"/>
  <c r="E901" i="22"/>
  <c r="E112" i="22"/>
  <c r="E113" i="22"/>
  <c r="E114" i="22"/>
  <c r="E255" i="22"/>
  <c r="E478" i="22"/>
  <c r="E529" i="22"/>
  <c r="E4" i="22"/>
  <c r="E84" i="22"/>
  <c r="E324" i="22"/>
  <c r="E325" i="22"/>
  <c r="E479" i="22"/>
  <c r="E480" i="22"/>
  <c r="E481" i="22"/>
  <c r="E482" i="22"/>
  <c r="E580" i="22"/>
  <c r="E648" i="22"/>
  <c r="E692" i="22"/>
  <c r="E775" i="22"/>
  <c r="E806" i="22"/>
  <c r="E902" i="22"/>
  <c r="E903" i="22"/>
  <c r="E920" i="22"/>
  <c r="E927" i="22"/>
  <c r="E934" i="22"/>
  <c r="E46" i="22"/>
  <c r="E80" i="22"/>
  <c r="E149" i="22"/>
  <c r="E150" i="22"/>
  <c r="E256" i="22"/>
  <c r="E257" i="22"/>
  <c r="E258" i="22"/>
  <c r="E483" i="22"/>
  <c r="E499" i="22"/>
  <c r="E921" i="22"/>
  <c r="E17" i="22"/>
  <c r="E47" i="22"/>
  <c r="E48" i="22"/>
  <c r="E81" i="22"/>
  <c r="E142" i="22"/>
  <c r="E362" i="22"/>
  <c r="E484" i="22"/>
  <c r="E485" i="22"/>
  <c r="E486" i="22"/>
  <c r="E487" i="22"/>
  <c r="E649" i="22"/>
  <c r="E693" i="22"/>
  <c r="E807" i="22"/>
  <c r="E914" i="22"/>
  <c r="E915" i="22"/>
  <c r="E928" i="22"/>
  <c r="E929" i="22"/>
  <c r="E86" i="22"/>
  <c r="E292" i="22"/>
  <c r="E530" i="22"/>
  <c r="E531" i="22"/>
  <c r="E670" i="22"/>
  <c r="E712" i="22"/>
  <c r="E713" i="22"/>
  <c r="E5" i="22"/>
  <c r="E98" i="22"/>
  <c r="E99" i="22"/>
  <c r="E100" i="22"/>
  <c r="E293" i="22"/>
  <c r="E326" i="22"/>
  <c r="E714" i="22"/>
  <c r="E715" i="22"/>
  <c r="E716" i="22"/>
  <c r="E752" i="22"/>
  <c r="E776" i="22"/>
  <c r="E860" i="22"/>
  <c r="E49" i="22"/>
  <c r="E65" i="22"/>
  <c r="E151" i="22"/>
  <c r="E152" i="22"/>
  <c r="E356" i="22"/>
  <c r="E753" i="22"/>
  <c r="E754" i="22"/>
  <c r="E808" i="22"/>
  <c r="E830" i="22"/>
  <c r="E831" i="22"/>
  <c r="E87" i="22"/>
  <c r="E294" i="22"/>
  <c r="E295" i="22"/>
  <c r="E296" i="22"/>
  <c r="E297" i="22"/>
  <c r="E298" i="22"/>
  <c r="E488" i="22"/>
  <c r="E652" i="22"/>
  <c r="E717" i="22"/>
  <c r="E755" i="22"/>
  <c r="E809" i="22"/>
  <c r="E810" i="22"/>
  <c r="F363" i="22"/>
  <c r="F832" i="22"/>
  <c r="F18" i="22"/>
  <c r="F115" i="22"/>
  <c r="F231" i="22"/>
  <c r="F232" i="22"/>
  <c r="F233" i="22"/>
  <c r="F259" i="22"/>
  <c r="F299" i="22"/>
  <c r="F333" i="22"/>
  <c r="F364" i="22"/>
  <c r="F365" i="22"/>
  <c r="F366" i="22"/>
  <c r="F367" i="22"/>
  <c r="F368" i="22"/>
  <c r="F500" i="22"/>
  <c r="F532" i="22"/>
  <c r="F533" i="22"/>
  <c r="F556" i="22"/>
  <c r="F621" i="22"/>
  <c r="F622" i="22"/>
  <c r="F756" i="22"/>
  <c r="F757" i="22"/>
  <c r="F811" i="22"/>
  <c r="F833" i="22"/>
  <c r="F861" i="22"/>
  <c r="F19" i="22"/>
  <c r="F20" i="22"/>
  <c r="F116" i="22"/>
  <c r="F168" i="22"/>
  <c r="F260" i="22"/>
  <c r="F369" i="22"/>
  <c r="F370" i="22"/>
  <c r="F371" i="22"/>
  <c r="F534" i="22"/>
  <c r="F557" i="22"/>
  <c r="F581" i="22"/>
  <c r="F582" i="22"/>
  <c r="F583" i="22"/>
  <c r="F623" i="22"/>
  <c r="F624" i="22"/>
  <c r="F725" i="22"/>
  <c r="F726" i="22"/>
  <c r="F862" i="22"/>
  <c r="F863" i="22"/>
  <c r="F938" i="22"/>
  <c r="F939" i="22"/>
  <c r="F50" i="22"/>
  <c r="F117" i="22"/>
  <c r="F169" i="22"/>
  <c r="F372" i="22"/>
  <c r="F373" i="22"/>
  <c r="F501" i="22"/>
  <c r="F502" i="22"/>
  <c r="F503" i="22"/>
  <c r="F504" i="22"/>
  <c r="F535" i="22"/>
  <c r="F671" i="22"/>
  <c r="F672" i="22"/>
  <c r="F834" i="22"/>
  <c r="F7" i="22"/>
  <c r="F21" i="22"/>
  <c r="F22" i="22"/>
  <c r="F170" i="22"/>
  <c r="F300" i="22"/>
  <c r="F334" i="22"/>
  <c r="F374" i="22"/>
  <c r="F375" i="22"/>
  <c r="F376" i="22"/>
  <c r="F377" i="22"/>
  <c r="F378" i="22"/>
  <c r="F379" i="22"/>
  <c r="F380" i="22"/>
  <c r="F381" i="22"/>
  <c r="F382" i="22"/>
  <c r="F536" i="22"/>
  <c r="F537" i="22"/>
  <c r="F558" i="22"/>
  <c r="F584" i="22"/>
  <c r="F585" i="22"/>
  <c r="F586" i="22"/>
  <c r="F727" i="22"/>
  <c r="F88" i="22"/>
  <c r="F538" i="22"/>
  <c r="F718" i="22"/>
  <c r="F758" i="22"/>
  <c r="F906" i="22"/>
  <c r="F907" i="22"/>
  <c r="F143" i="22"/>
  <c r="F301" i="22"/>
  <c r="F383" i="22"/>
  <c r="F384" i="22"/>
  <c r="F385" i="22"/>
  <c r="F617" i="22"/>
  <c r="F618" i="22"/>
  <c r="F673" i="22"/>
  <c r="F674" i="22"/>
  <c r="F759" i="22"/>
  <c r="F760" i="22"/>
  <c r="F789" i="22"/>
  <c r="F812" i="22"/>
  <c r="F825" i="22"/>
  <c r="F835" i="22"/>
  <c r="F864" i="22"/>
  <c r="F940" i="22"/>
  <c r="F8" i="22"/>
  <c r="F9" i="22"/>
  <c r="F101" i="22"/>
  <c r="F234" i="22"/>
  <c r="F261" i="22"/>
  <c r="F267" i="22"/>
  <c r="F335" i="22"/>
  <c r="F386" i="22"/>
  <c r="F387" i="22"/>
  <c r="F625" i="22"/>
  <c r="F696" i="22"/>
  <c r="F697" i="22"/>
  <c r="F719" i="22"/>
  <c r="F728" i="22"/>
  <c r="F729" i="22"/>
  <c r="F836" i="22"/>
  <c r="F865" i="22"/>
  <c r="F866" i="22"/>
  <c r="F941" i="22"/>
  <c r="F23" i="22"/>
  <c r="F118" i="22"/>
  <c r="F119" i="22"/>
  <c r="F120" i="22"/>
  <c r="F171" i="22"/>
  <c r="F172" i="22"/>
  <c r="F173" i="22"/>
  <c r="F268" i="22"/>
  <c r="F388" i="22"/>
  <c r="F389" i="22"/>
  <c r="F390" i="22"/>
  <c r="F391" i="22"/>
  <c r="F505" i="22"/>
  <c r="F587" i="22"/>
  <c r="F588" i="22"/>
  <c r="F589" i="22"/>
  <c r="F626" i="22"/>
  <c r="F627" i="22"/>
  <c r="F675" i="22"/>
  <c r="F676" i="22"/>
  <c r="F777" i="22"/>
  <c r="F935" i="22"/>
  <c r="F51" i="22"/>
  <c r="F174" i="22"/>
  <c r="F262" i="22"/>
  <c r="F336" i="22"/>
  <c r="F337" i="22"/>
  <c r="F338" i="22"/>
  <c r="F539" i="22"/>
  <c r="F559" i="22"/>
  <c r="F730" i="22"/>
  <c r="F731" i="22"/>
  <c r="F761" i="22"/>
  <c r="F867" i="22"/>
  <c r="F942" i="22"/>
  <c r="F24" i="22"/>
  <c r="F102" i="22"/>
  <c r="F302" i="22"/>
  <c r="F392" i="22"/>
  <c r="F393" i="22"/>
  <c r="F506" i="22"/>
  <c r="F560" i="22"/>
  <c r="F561" i="22"/>
  <c r="F590" i="22"/>
  <c r="F677" i="22"/>
  <c r="F732" i="22"/>
  <c r="F762" i="22"/>
  <c r="F778" i="22"/>
  <c r="F779" i="22"/>
  <c r="F780" i="22"/>
  <c r="F781" i="22"/>
  <c r="F782" i="22"/>
  <c r="F837" i="22"/>
  <c r="F838" i="22"/>
  <c r="F839" i="22"/>
  <c r="F868" i="22"/>
  <c r="F869" i="22"/>
  <c r="F2" i="22"/>
  <c r="F66" i="22"/>
  <c r="F303" i="22"/>
  <c r="F562" i="22"/>
  <c r="F790" i="22"/>
  <c r="F904" i="22"/>
  <c r="F105" i="22"/>
  <c r="F106" i="22"/>
  <c r="F153" i="22"/>
  <c r="F235" i="22"/>
  <c r="F269" i="22"/>
  <c r="F304" i="22"/>
  <c r="F305" i="22"/>
  <c r="F306" i="22"/>
  <c r="F394" i="22"/>
  <c r="F395" i="22"/>
  <c r="F507" i="22"/>
  <c r="F508" i="22"/>
  <c r="F720" i="22"/>
  <c r="F791" i="22"/>
  <c r="F52" i="22"/>
  <c r="F85" i="22"/>
  <c r="F270" i="22"/>
  <c r="F563" i="22"/>
  <c r="F698" i="22"/>
  <c r="F699" i="22"/>
  <c r="F870" i="22"/>
  <c r="F733" i="22"/>
  <c r="F734" i="22"/>
  <c r="F871" i="22"/>
  <c r="F943" i="22"/>
  <c r="F53" i="22"/>
  <c r="F82" i="22"/>
  <c r="F89" i="22"/>
  <c r="F90" i="22"/>
  <c r="F91" i="22"/>
  <c r="F92" i="22"/>
  <c r="F121" i="22"/>
  <c r="F271" i="22"/>
  <c r="F307" i="22"/>
  <c r="F308" i="22"/>
  <c r="F396" i="22"/>
  <c r="F397" i="22"/>
  <c r="F564" i="22"/>
  <c r="F565" i="22"/>
  <c r="F628" i="22"/>
  <c r="F763" i="22"/>
  <c r="F764" i="22"/>
  <c r="F792" i="22"/>
  <c r="F840" i="22"/>
  <c r="F841" i="22"/>
  <c r="F872" i="22"/>
  <c r="F873" i="22"/>
  <c r="F916" i="22"/>
  <c r="F922" i="22"/>
  <c r="F931" i="22"/>
  <c r="F944" i="22"/>
  <c r="F272" i="22"/>
  <c r="F273" i="22"/>
  <c r="F339" i="22"/>
  <c r="F340" i="22"/>
  <c r="F398" i="22"/>
  <c r="F566" i="22"/>
  <c r="F678" i="22"/>
  <c r="F700" i="22"/>
  <c r="F701" i="22"/>
  <c r="F702" i="22"/>
  <c r="F765" i="22"/>
  <c r="F766" i="22"/>
  <c r="F842" i="22"/>
  <c r="F67" i="22"/>
  <c r="F122" i="22"/>
  <c r="F341" i="22"/>
  <c r="F399" i="22"/>
  <c r="F400" i="22"/>
  <c r="F945" i="22"/>
  <c r="F54" i="22"/>
  <c r="F199" i="22"/>
  <c r="F309" i="22"/>
  <c r="F826" i="22"/>
  <c r="F908" i="22"/>
  <c r="F38" i="22"/>
  <c r="F68" i="22"/>
  <c r="F236" i="22"/>
  <c r="F10" i="22"/>
  <c r="F160" i="22"/>
  <c r="F161" i="22"/>
  <c r="F342" i="22"/>
  <c r="F401" i="22"/>
  <c r="F694" i="22"/>
  <c r="F793" i="22"/>
  <c r="F794" i="22"/>
  <c r="F932" i="22"/>
  <c r="F6" i="22"/>
  <c r="F144" i="22"/>
  <c r="F145" i="22"/>
  <c r="F162" i="22"/>
  <c r="F357" i="22"/>
  <c r="F402" i="22"/>
  <c r="F403" i="22"/>
  <c r="F489" i="22"/>
  <c r="F767" i="22"/>
  <c r="F917" i="22"/>
  <c r="F274" i="22"/>
  <c r="F490" i="22"/>
  <c r="F735" i="22"/>
  <c r="F827" i="22"/>
  <c r="F123" i="22"/>
  <c r="F175" i="22"/>
  <c r="F404" i="22"/>
  <c r="F405" i="22"/>
  <c r="F406" i="22"/>
  <c r="F176" i="22"/>
  <c r="F275" i="22"/>
  <c r="F276" i="22"/>
  <c r="F154" i="22"/>
  <c r="F155" i="22"/>
  <c r="F310" i="22"/>
  <c r="F650" i="22"/>
  <c r="F651" i="22"/>
  <c r="F795" i="22"/>
  <c r="F796" i="22"/>
  <c r="F39" i="22"/>
  <c r="F69" i="22"/>
  <c r="F124" i="22"/>
  <c r="F237" i="22"/>
  <c r="F358" i="22"/>
  <c r="F407" i="22"/>
  <c r="F11" i="22"/>
  <c r="F163" i="22"/>
  <c r="F311" i="22"/>
  <c r="F359" i="22"/>
  <c r="F408" i="22"/>
  <c r="F509" i="22"/>
  <c r="F797" i="22"/>
  <c r="F798" i="22"/>
  <c r="F813" i="22"/>
  <c r="F923" i="22"/>
  <c r="F164" i="22"/>
  <c r="F491" i="22"/>
  <c r="F629" i="22"/>
  <c r="F703" i="22"/>
  <c r="F814" i="22"/>
  <c r="F70" i="22"/>
  <c r="F277" i="22"/>
  <c r="F409" i="22"/>
  <c r="F492" i="22"/>
  <c r="F493" i="22"/>
  <c r="F704" i="22"/>
  <c r="F768" i="22"/>
  <c r="F946" i="22"/>
  <c r="F40" i="22"/>
  <c r="F71" i="22"/>
  <c r="F72" i="22"/>
  <c r="F177" i="22"/>
  <c r="F410" i="22"/>
  <c r="F510" i="22"/>
  <c r="F591" i="22"/>
  <c r="F630" i="22"/>
  <c r="F653" i="22"/>
  <c r="F654" i="22"/>
  <c r="F947" i="22"/>
  <c r="F948" i="22"/>
  <c r="F55" i="22"/>
  <c r="F178" i="22"/>
  <c r="F278" i="22"/>
  <c r="F540" i="22"/>
  <c r="F843" i="22"/>
  <c r="F238" i="22"/>
  <c r="F411" i="22"/>
  <c r="F412" i="22"/>
  <c r="F567" i="22"/>
  <c r="F312" i="22"/>
  <c r="F413" i="22"/>
  <c r="F874" i="22"/>
  <c r="F905" i="22"/>
  <c r="F25" i="22"/>
  <c r="F26" i="22"/>
  <c r="F27" i="22"/>
  <c r="F28" i="22"/>
  <c r="F29" i="22"/>
  <c r="F30" i="22"/>
  <c r="F56" i="22"/>
  <c r="F57" i="22"/>
  <c r="F58" i="22"/>
  <c r="F125" i="22"/>
  <c r="F126" i="22"/>
  <c r="F127" i="22"/>
  <c r="F128" i="22"/>
  <c r="F129" i="22"/>
  <c r="F179" i="22"/>
  <c r="F180" i="22"/>
  <c r="F181" i="22"/>
  <c r="F182" i="22"/>
  <c r="F183" i="22"/>
  <c r="F184" i="22"/>
  <c r="F185" i="22"/>
  <c r="F279" i="22"/>
  <c r="F313" i="22"/>
  <c r="F314" i="22"/>
  <c r="F343" i="22"/>
  <c r="F344" i="22"/>
  <c r="F345" i="22"/>
  <c r="F346" i="22"/>
  <c r="F414" i="22"/>
  <c r="F415" i="22"/>
  <c r="F416" i="22"/>
  <c r="F417" i="22"/>
  <c r="F418" i="22"/>
  <c r="F419" i="22"/>
  <c r="F420" i="22"/>
  <c r="F421" i="22"/>
  <c r="F422" i="22"/>
  <c r="F423" i="22"/>
  <c r="F424" i="22"/>
  <c r="F425" i="22"/>
  <c r="F426" i="22"/>
  <c r="F427" i="22"/>
  <c r="F511" i="22"/>
  <c r="F512" i="22"/>
  <c r="F513" i="22"/>
  <c r="F514" i="22"/>
  <c r="F515" i="22"/>
  <c r="F516" i="22"/>
  <c r="F541" i="22"/>
  <c r="F542" i="22"/>
  <c r="F543" i="22"/>
  <c r="F544" i="22"/>
  <c r="F545" i="22"/>
  <c r="F568" i="22"/>
  <c r="F569" i="22"/>
  <c r="F570" i="22"/>
  <c r="F592" i="22"/>
  <c r="F593" i="22"/>
  <c r="F594" i="22"/>
  <c r="F595" i="22"/>
  <c r="F596" i="22"/>
  <c r="F597" i="22"/>
  <c r="F598" i="22"/>
  <c r="F599" i="22"/>
  <c r="F600" i="22"/>
  <c r="F601" i="22"/>
  <c r="F602" i="22"/>
  <c r="F603" i="22"/>
  <c r="F631" i="22"/>
  <c r="F632" i="22"/>
  <c r="F633" i="22"/>
  <c r="F634" i="22"/>
  <c r="F655" i="22"/>
  <c r="F656" i="22"/>
  <c r="F657" i="22"/>
  <c r="F679" i="22"/>
  <c r="F680" i="22"/>
  <c r="F681" i="22"/>
  <c r="F682" i="22"/>
  <c r="F683" i="22"/>
  <c r="F769" i="22"/>
  <c r="F770" i="22"/>
  <c r="F844" i="22"/>
  <c r="F845" i="22"/>
  <c r="F846" i="22"/>
  <c r="F847" i="22"/>
  <c r="F875" i="22"/>
  <c r="F876" i="22"/>
  <c r="F877" i="22"/>
  <c r="F878" i="22"/>
  <c r="F879" i="22"/>
  <c r="F936" i="22"/>
  <c r="F949" i="22"/>
  <c r="F950" i="22"/>
  <c r="F951" i="22"/>
  <c r="F41" i="22"/>
  <c r="F130" i="22"/>
  <c r="F131" i="22"/>
  <c r="F186" i="22"/>
  <c r="F187" i="22"/>
  <c r="F188" i="22"/>
  <c r="F189" i="22"/>
  <c r="F280" i="22"/>
  <c r="F281" i="22"/>
  <c r="F282" i="22"/>
  <c r="F428" i="22"/>
  <c r="F429" i="22"/>
  <c r="F430" i="22"/>
  <c r="F431" i="22"/>
  <c r="F432" i="22"/>
  <c r="F433" i="22"/>
  <c r="F517" i="22"/>
  <c r="F546" i="22"/>
  <c r="F604" i="22"/>
  <c r="F635" i="22"/>
  <c r="F658" i="22"/>
  <c r="F880" i="22"/>
  <c r="F952" i="22"/>
  <c r="F953" i="22"/>
  <c r="F954" i="22"/>
  <c r="F955" i="22"/>
  <c r="F31" i="22"/>
  <c r="F132" i="22"/>
  <c r="F200" i="22"/>
  <c r="F201" i="22"/>
  <c r="F202" i="22"/>
  <c r="F239" i="22"/>
  <c r="F315" i="22"/>
  <c r="F327" i="22"/>
  <c r="F434" i="22"/>
  <c r="F518" i="22"/>
  <c r="F571" i="22"/>
  <c r="F881" i="22"/>
  <c r="F240" i="22"/>
  <c r="F435" i="22"/>
  <c r="F636" i="22"/>
  <c r="F771" i="22"/>
  <c r="F241" i="22"/>
  <c r="F436" i="22"/>
  <c r="F572" i="22"/>
  <c r="F818" i="22"/>
  <c r="F848" i="22"/>
  <c r="F203" i="22"/>
  <c r="F819" i="22"/>
  <c r="F204" i="22"/>
  <c r="F205" i="22"/>
  <c r="F242" i="22"/>
  <c r="F243" i="22"/>
  <c r="F437" i="22"/>
  <c r="F206" i="22"/>
  <c r="F263" i="22"/>
  <c r="F547" i="22"/>
  <c r="F548" i="22"/>
  <c r="F637" i="22"/>
  <c r="F815" i="22"/>
  <c r="F849" i="22"/>
  <c r="F12" i="22"/>
  <c r="F32" i="22"/>
  <c r="F207" i="22"/>
  <c r="F438" i="22"/>
  <c r="F439" i="22"/>
  <c r="F440" i="22"/>
  <c r="F441" i="22"/>
  <c r="F519" i="22"/>
  <c r="F549" i="22"/>
  <c r="F573" i="22"/>
  <c r="F605" i="22"/>
  <c r="F190" i="22"/>
  <c r="F208" i="22"/>
  <c r="F264" i="22"/>
  <c r="F442" i="22"/>
  <c r="F443" i="22"/>
  <c r="F444" i="22"/>
  <c r="F520" i="22"/>
  <c r="F550" i="22"/>
  <c r="F551" i="22"/>
  <c r="F552" i="22"/>
  <c r="F606" i="22"/>
  <c r="F607" i="22"/>
  <c r="F659" i="22"/>
  <c r="F684" i="22"/>
  <c r="F736" i="22"/>
  <c r="F882" i="22"/>
  <c r="F956" i="22"/>
  <c r="F33" i="22"/>
  <c r="F34" i="22"/>
  <c r="F59" i="22"/>
  <c r="F191" i="22"/>
  <c r="F209" i="22"/>
  <c r="F316" i="22"/>
  <c r="F347" i="22"/>
  <c r="F445" i="22"/>
  <c r="F446" i="22"/>
  <c r="F521" i="22"/>
  <c r="F522" i="22"/>
  <c r="F574" i="22"/>
  <c r="F608" i="22"/>
  <c r="F609" i="22"/>
  <c r="F638" i="22"/>
  <c r="F639" i="22"/>
  <c r="F660" i="22"/>
  <c r="F661" i="22"/>
  <c r="F737" i="22"/>
  <c r="F883" i="22"/>
  <c r="F35" i="22"/>
  <c r="F133" i="22"/>
  <c r="F134" i="22"/>
  <c r="F447" i="22"/>
  <c r="F610" i="22"/>
  <c r="F662" i="22"/>
  <c r="F957" i="22"/>
  <c r="F13" i="22"/>
  <c r="F722" i="22"/>
  <c r="F959" i="22"/>
  <c r="F14" i="22"/>
  <c r="F329" i="22"/>
  <c r="F640" i="22"/>
  <c r="F685" i="22"/>
  <c r="F738" i="22"/>
  <c r="F850" i="22"/>
  <c r="F103" i="22"/>
  <c r="F348" i="22"/>
  <c r="F448" i="22"/>
  <c r="F721" i="22"/>
  <c r="F723" i="22"/>
  <c r="F739" i="22"/>
  <c r="F820" i="22"/>
  <c r="F821" i="22"/>
  <c r="F851" i="22"/>
  <c r="F958" i="22"/>
  <c r="F146" i="22"/>
  <c r="F210" i="22"/>
  <c r="F449" i="22"/>
  <c r="F450" i="22"/>
  <c r="F553" i="22"/>
  <c r="F705" i="22"/>
  <c r="F884" i="22"/>
  <c r="F885" i="22"/>
  <c r="F886" i="22"/>
  <c r="F575" i="22"/>
  <c r="F663" i="22"/>
  <c r="F783" i="22"/>
  <c r="F853" i="22"/>
  <c r="F213" i="22"/>
  <c r="F349" i="22"/>
  <c r="F350" i="22"/>
  <c r="F772" i="22"/>
  <c r="F799" i="22"/>
  <c r="F816" i="22"/>
  <c r="F887" i="22"/>
  <c r="F909" i="22"/>
  <c r="F93" i="22"/>
  <c r="F740" i="22"/>
  <c r="F910" i="22"/>
  <c r="F211" i="22"/>
  <c r="F265" i="22"/>
  <c r="F822" i="22"/>
  <c r="F828" i="22"/>
  <c r="F244" i="22"/>
  <c r="F451" i="22"/>
  <c r="F452" i="22"/>
  <c r="F619" i="22"/>
  <c r="F620" i="22"/>
  <c r="F852" i="22"/>
  <c r="F36" i="22"/>
  <c r="F60" i="22"/>
  <c r="F104" i="22"/>
  <c r="F192" i="22"/>
  <c r="F212" i="22"/>
  <c r="F266" i="22"/>
  <c r="F317" i="22"/>
  <c r="F453" i="22"/>
  <c r="F454" i="22"/>
  <c r="F611" i="22"/>
  <c r="F612" i="22"/>
  <c r="F523" i="22"/>
  <c r="F554" i="22"/>
  <c r="F576" i="22"/>
  <c r="F613" i="22"/>
  <c r="F888" i="22"/>
  <c r="F889" i="22"/>
  <c r="F137" i="22"/>
  <c r="F687" i="22"/>
  <c r="F688" i="22"/>
  <c r="F786" i="22"/>
  <c r="F854" i="22"/>
  <c r="F614" i="22"/>
  <c r="F615" i="22"/>
  <c r="F641" i="22"/>
  <c r="F686" i="22"/>
  <c r="F784" i="22"/>
  <c r="F785" i="22"/>
  <c r="F960" i="22"/>
  <c r="F135" i="22"/>
  <c r="F136" i="22"/>
  <c r="F193" i="22"/>
  <c r="F194" i="22"/>
  <c r="F214" i="22"/>
  <c r="F455" i="22"/>
  <c r="F456" i="22"/>
  <c r="F457" i="22"/>
  <c r="F524" i="22"/>
  <c r="F642" i="22"/>
  <c r="F664" i="22"/>
  <c r="F741" i="22"/>
  <c r="F773" i="22"/>
  <c r="F937" i="22"/>
  <c r="F37" i="22"/>
  <c r="F195" i="22"/>
  <c r="F196" i="22"/>
  <c r="F215" i="22"/>
  <c r="F318" i="22"/>
  <c r="F319" i="22"/>
  <c r="F330" i="22"/>
  <c r="F667" i="22"/>
  <c r="F216" i="22"/>
  <c r="F787" i="22"/>
  <c r="F73" i="22"/>
  <c r="F788" i="22"/>
  <c r="F665" i="22"/>
  <c r="F742" i="22"/>
  <c r="F890" i="22"/>
  <c r="F891" i="22"/>
  <c r="F666" i="22"/>
  <c r="F743" i="22"/>
  <c r="F855" i="22"/>
  <c r="F892" i="22"/>
  <c r="F156" i="22"/>
  <c r="F245" i="22"/>
  <c r="F61" i="22"/>
  <c r="F110" i="22"/>
  <c r="F744" i="22"/>
  <c r="F801" i="22"/>
  <c r="F111" i="22"/>
  <c r="F218" i="22"/>
  <c r="F219" i="22"/>
  <c r="F107" i="22"/>
  <c r="F458" i="22"/>
  <c r="F525" i="22"/>
  <c r="F893" i="22"/>
  <c r="F108" i="22"/>
  <c r="F246" i="22"/>
  <c r="F283" i="22"/>
  <c r="F320" i="22"/>
  <c r="F706" i="22"/>
  <c r="F800" i="22"/>
  <c r="F109" i="22"/>
  <c r="F217" i="22"/>
  <c r="F284" i="22"/>
  <c r="F459" i="22"/>
  <c r="F526" i="22"/>
  <c r="F724" i="22"/>
  <c r="F220" i="22"/>
  <c r="F221" i="22"/>
  <c r="F95" i="22"/>
  <c r="F96" i="22"/>
  <c r="F895" i="22"/>
  <c r="F62" i="22"/>
  <c r="F225" i="22"/>
  <c r="F94" i="22"/>
  <c r="F460" i="22"/>
  <c r="F745" i="22"/>
  <c r="F668" i="22"/>
  <c r="F894" i="22"/>
  <c r="F222" i="22"/>
  <c r="F223" i="22"/>
  <c r="F746" i="22"/>
  <c r="F961" i="22"/>
  <c r="F747" i="22"/>
  <c r="F856" i="22"/>
  <c r="F857" i="22"/>
  <c r="F962" i="22"/>
  <c r="F97" i="22"/>
  <c r="F224" i="22"/>
  <c r="F331" i="22"/>
  <c r="F643" i="22"/>
  <c r="F351" i="22"/>
  <c r="F461" i="22"/>
  <c r="F577" i="22"/>
  <c r="F644" i="22"/>
  <c r="F802" i="22"/>
  <c r="F896" i="22"/>
  <c r="F918" i="22"/>
  <c r="F933" i="22"/>
  <c r="F226" i="22"/>
  <c r="F328" i="22"/>
  <c r="F462" i="22"/>
  <c r="F578" i="22"/>
  <c r="F579" i="22"/>
  <c r="F689" i="22"/>
  <c r="F774" i="22"/>
  <c r="F803" i="22"/>
  <c r="F897" i="22"/>
  <c r="F924" i="22"/>
  <c r="F3" i="22"/>
  <c r="F321" i="22"/>
  <c r="F463" i="22"/>
  <c r="F690" i="22"/>
  <c r="F823" i="22"/>
  <c r="F83" i="22"/>
  <c r="F138" i="22"/>
  <c r="F322" i="22"/>
  <c r="F464" i="22"/>
  <c r="F465" i="22"/>
  <c r="F352" i="22"/>
  <c r="F707" i="22"/>
  <c r="F748" i="22"/>
  <c r="F285" i="22"/>
  <c r="F286" i="22"/>
  <c r="F708" i="22"/>
  <c r="F709" i="22"/>
  <c r="F287" i="22"/>
  <c r="F466" i="22"/>
  <c r="F467" i="22"/>
  <c r="F858" i="22"/>
  <c r="F288" i="22"/>
  <c r="F289" i="22"/>
  <c r="F468" i="22"/>
  <c r="F669" i="22"/>
  <c r="F139" i="22"/>
  <c r="F353" i="22"/>
  <c r="F469" i="22"/>
  <c r="F74" i="22"/>
  <c r="F963" i="22"/>
  <c r="F15" i="22"/>
  <c r="F63" i="22"/>
  <c r="F147" i="22"/>
  <c r="F227" i="22"/>
  <c r="F249" i="22"/>
  <c r="F470" i="22"/>
  <c r="F495" i="22"/>
  <c r="F911" i="22"/>
  <c r="F148" i="22"/>
  <c r="F250" i="22"/>
  <c r="F695" i="22"/>
  <c r="F919" i="22"/>
  <c r="F42" i="22"/>
  <c r="F228" i="22"/>
  <c r="F251" i="22"/>
  <c r="F471" i="22"/>
  <c r="F749" i="22"/>
  <c r="F804" i="22"/>
  <c r="F829" i="22"/>
  <c r="F140" i="22"/>
  <c r="F472" i="22"/>
  <c r="F332" i="22"/>
  <c r="F710" i="22"/>
  <c r="F817" i="22"/>
  <c r="F157" i="22"/>
  <c r="F252" i="22"/>
  <c r="F360" i="22"/>
  <c r="F473" i="22"/>
  <c r="F496" i="22"/>
  <c r="F898" i="22"/>
  <c r="F43" i="22"/>
  <c r="F76" i="22"/>
  <c r="F141" i="22"/>
  <c r="F158" i="22"/>
  <c r="F229" i="22"/>
  <c r="F253" i="22"/>
  <c r="F323" i="22"/>
  <c r="F527" i="22"/>
  <c r="F645" i="22"/>
  <c r="F691" i="22"/>
  <c r="F925" i="22"/>
  <c r="F930" i="22"/>
  <c r="F16" i="22"/>
  <c r="F44" i="22"/>
  <c r="F166" i="22"/>
  <c r="F354" i="22"/>
  <c r="F474" i="22"/>
  <c r="F497" i="22"/>
  <c r="F750" i="22"/>
  <c r="F912" i="22"/>
  <c r="F77" i="22"/>
  <c r="F167" i="22"/>
  <c r="F361" i="22"/>
  <c r="F475" i="22"/>
  <c r="F476" i="22"/>
  <c r="F646" i="22"/>
  <c r="F711" i="22"/>
  <c r="F824" i="22"/>
  <c r="F926" i="22"/>
  <c r="F230" i="22"/>
  <c r="F254" i="22"/>
  <c r="F290" i="22"/>
  <c r="F477" i="22"/>
  <c r="F805" i="22"/>
  <c r="F913" i="22"/>
  <c r="F498" i="22"/>
  <c r="F751" i="22"/>
  <c r="F964" i="22"/>
  <c r="F78" i="22"/>
  <c r="F528" i="22"/>
  <c r="F555" i="22"/>
  <c r="F647" i="22"/>
  <c r="F965" i="22"/>
  <c r="F79" i="22"/>
  <c r="F197" i="22"/>
  <c r="F355" i="22"/>
  <c r="F616" i="22"/>
  <c r="F899" i="22"/>
  <c r="F966" i="22"/>
  <c r="F45" i="22"/>
  <c r="F64" i="22"/>
  <c r="F198" i="22"/>
  <c r="F291" i="22"/>
  <c r="F900" i="22"/>
  <c r="F859" i="22"/>
  <c r="F159" i="22"/>
  <c r="F901" i="22"/>
  <c r="F112" i="22"/>
  <c r="F113" i="22"/>
  <c r="F114" i="22"/>
  <c r="F255" i="22"/>
  <c r="F478" i="22"/>
  <c r="F529" i="22"/>
  <c r="F4" i="22"/>
  <c r="F84" i="22"/>
  <c r="F324" i="22"/>
  <c r="F325" i="22"/>
  <c r="F479" i="22"/>
  <c r="F480" i="22"/>
  <c r="F481" i="22"/>
  <c r="F482" i="22"/>
  <c r="F580" i="22"/>
  <c r="F648" i="22"/>
  <c r="F692" i="22"/>
  <c r="F775" i="22"/>
  <c r="F806" i="22"/>
  <c r="F902" i="22"/>
  <c r="F903" i="22"/>
  <c r="F920" i="22"/>
  <c r="F927" i="22"/>
  <c r="F934" i="22"/>
  <c r="F46" i="22"/>
  <c r="F80" i="22"/>
  <c r="F149" i="22"/>
  <c r="F150" i="22"/>
  <c r="F256" i="22"/>
  <c r="F257" i="22"/>
  <c r="F258" i="22"/>
  <c r="F483" i="22"/>
  <c r="F499" i="22"/>
  <c r="F921" i="22"/>
  <c r="F17" i="22"/>
  <c r="F47" i="22"/>
  <c r="F48" i="22"/>
  <c r="F81" i="22"/>
  <c r="F142" i="22"/>
  <c r="F362" i="22"/>
  <c r="F484" i="22"/>
  <c r="F485" i="22"/>
  <c r="F486" i="22"/>
  <c r="F487" i="22"/>
  <c r="F649" i="22"/>
  <c r="F693" i="22"/>
  <c r="F807" i="22"/>
  <c r="F914" i="22"/>
  <c r="F915" i="22"/>
  <c r="F928" i="22"/>
  <c r="F929" i="22"/>
  <c r="F86" i="22"/>
  <c r="F292" i="22"/>
  <c r="F530" i="22"/>
  <c r="F531" i="22"/>
  <c r="F670" i="22"/>
  <c r="F712" i="22"/>
  <c r="F713" i="22"/>
  <c r="F5" i="22"/>
  <c r="F98" i="22"/>
  <c r="F99" i="22"/>
  <c r="F100" i="22"/>
  <c r="F293" i="22"/>
  <c r="F326" i="22"/>
  <c r="F714" i="22"/>
  <c r="F715" i="22"/>
  <c r="F716" i="22"/>
  <c r="F752" i="22"/>
  <c r="F776" i="22"/>
  <c r="F860" i="22"/>
  <c r="F49" i="22"/>
  <c r="F65" i="22"/>
  <c r="F151" i="22"/>
  <c r="F152" i="22"/>
  <c r="F356" i="22"/>
  <c r="F753" i="22"/>
  <c r="F754" i="22"/>
  <c r="F808" i="22"/>
  <c r="F830" i="22"/>
  <c r="F831" i="22"/>
  <c r="F87" i="22"/>
  <c r="F294" i="22"/>
  <c r="F295" i="22"/>
  <c r="F296" i="22"/>
  <c r="F297" i="22"/>
  <c r="F298" i="22"/>
  <c r="F488" i="22"/>
  <c r="F652" i="22"/>
  <c r="F717" i="22"/>
  <c r="F755" i="22"/>
  <c r="F809" i="22"/>
  <c r="F810" i="22"/>
  <c r="G363" i="22"/>
  <c r="G832" i="22"/>
  <c r="G18" i="22"/>
  <c r="G115" i="22"/>
  <c r="G231" i="22"/>
  <c r="G232" i="22"/>
  <c r="G233" i="22"/>
  <c r="G259" i="22"/>
  <c r="G299" i="22"/>
  <c r="G333" i="22"/>
  <c r="G364" i="22"/>
  <c r="G365" i="22"/>
  <c r="G366" i="22"/>
  <c r="G367" i="22"/>
  <c r="G368" i="22"/>
  <c r="G500" i="22"/>
  <c r="G532" i="22"/>
  <c r="G533" i="22"/>
  <c r="G556" i="22"/>
  <c r="G621" i="22"/>
  <c r="G622" i="22"/>
  <c r="G756" i="22"/>
  <c r="G757" i="22"/>
  <c r="G811" i="22"/>
  <c r="G833" i="22"/>
  <c r="G861" i="22"/>
  <c r="G19" i="22"/>
  <c r="G20" i="22"/>
  <c r="G116" i="22"/>
  <c r="G168" i="22"/>
  <c r="G260" i="22"/>
  <c r="G369" i="22"/>
  <c r="G370" i="22"/>
  <c r="G371" i="22"/>
  <c r="G534" i="22"/>
  <c r="G557" i="22"/>
  <c r="G581" i="22"/>
  <c r="G582" i="22"/>
  <c r="G583" i="22"/>
  <c r="G623" i="22"/>
  <c r="G624" i="22"/>
  <c r="G725" i="22"/>
  <c r="G726" i="22"/>
  <c r="G862" i="22"/>
  <c r="G863" i="22"/>
  <c r="G938" i="22"/>
  <c r="G939" i="22"/>
  <c r="G50" i="22"/>
  <c r="G117" i="22"/>
  <c r="G169" i="22"/>
  <c r="G372" i="22"/>
  <c r="G373" i="22"/>
  <c r="G501" i="22"/>
  <c r="G502" i="22"/>
  <c r="G503" i="22"/>
  <c r="G504" i="22"/>
  <c r="G535" i="22"/>
  <c r="G671" i="22"/>
  <c r="G672" i="22"/>
  <c r="G834" i="22"/>
  <c r="G7" i="22"/>
  <c r="G21" i="22"/>
  <c r="G22" i="22"/>
  <c r="G170" i="22"/>
  <c r="G300" i="22"/>
  <c r="G334" i="22"/>
  <c r="G374" i="22"/>
  <c r="G375" i="22"/>
  <c r="G376" i="22"/>
  <c r="G377" i="22"/>
  <c r="G378" i="22"/>
  <c r="G379" i="22"/>
  <c r="G380" i="22"/>
  <c r="G381" i="22"/>
  <c r="G382" i="22"/>
  <c r="G536" i="22"/>
  <c r="G537" i="22"/>
  <c r="G558" i="22"/>
  <c r="G584" i="22"/>
  <c r="G585" i="22"/>
  <c r="G586" i="22"/>
  <c r="G727" i="22"/>
  <c r="G88" i="22"/>
  <c r="G538" i="22"/>
  <c r="G718" i="22"/>
  <c r="G758" i="22"/>
  <c r="G906" i="22"/>
  <c r="G907" i="22"/>
  <c r="G143" i="22"/>
  <c r="G301" i="22"/>
  <c r="G383" i="22"/>
  <c r="G384" i="22"/>
  <c r="G385" i="22"/>
  <c r="G617" i="22"/>
  <c r="G618" i="22"/>
  <c r="G673" i="22"/>
  <c r="G674" i="22"/>
  <c r="G759" i="22"/>
  <c r="G760" i="22"/>
  <c r="G789" i="22"/>
  <c r="G812" i="22"/>
  <c r="G825" i="22"/>
  <c r="G835" i="22"/>
  <c r="G864" i="22"/>
  <c r="G940" i="22"/>
  <c r="G8" i="22"/>
  <c r="G9" i="22"/>
  <c r="G101" i="22"/>
  <c r="G234" i="22"/>
  <c r="G261" i="22"/>
  <c r="G267" i="22"/>
  <c r="G335" i="22"/>
  <c r="G386" i="22"/>
  <c r="G387" i="22"/>
  <c r="G625" i="22"/>
  <c r="G696" i="22"/>
  <c r="G697" i="22"/>
  <c r="G719" i="22"/>
  <c r="G728" i="22"/>
  <c r="G729" i="22"/>
  <c r="G836" i="22"/>
  <c r="G865" i="22"/>
  <c r="G866" i="22"/>
  <c r="G941" i="22"/>
  <c r="G23" i="22"/>
  <c r="G118" i="22"/>
  <c r="G119" i="22"/>
  <c r="G120" i="22"/>
  <c r="G171" i="22"/>
  <c r="G172" i="22"/>
  <c r="G173" i="22"/>
  <c r="G268" i="22"/>
  <c r="G388" i="22"/>
  <c r="G389" i="22"/>
  <c r="G390" i="22"/>
  <c r="G391" i="22"/>
  <c r="G505" i="22"/>
  <c r="G587" i="22"/>
  <c r="G588" i="22"/>
  <c r="G589" i="22"/>
  <c r="G626" i="22"/>
  <c r="G627" i="22"/>
  <c r="G675" i="22"/>
  <c r="G676" i="22"/>
  <c r="G777" i="22"/>
  <c r="G935" i="22"/>
  <c r="G51" i="22"/>
  <c r="G174" i="22"/>
  <c r="G262" i="22"/>
  <c r="G336" i="22"/>
  <c r="G337" i="22"/>
  <c r="G338" i="22"/>
  <c r="G539" i="22"/>
  <c r="G559" i="22"/>
  <c r="G730" i="22"/>
  <c r="G731" i="22"/>
  <c r="G761" i="22"/>
  <c r="G867" i="22"/>
  <c r="G942" i="22"/>
  <c r="G24" i="22"/>
  <c r="G102" i="22"/>
  <c r="G302" i="22"/>
  <c r="G392" i="22"/>
  <c r="G393" i="22"/>
  <c r="G506" i="22"/>
  <c r="G560" i="22"/>
  <c r="G561" i="22"/>
  <c r="G590" i="22"/>
  <c r="G677" i="22"/>
  <c r="G732" i="22"/>
  <c r="G762" i="22"/>
  <c r="G778" i="22"/>
  <c r="G779" i="22"/>
  <c r="G780" i="22"/>
  <c r="G781" i="22"/>
  <c r="G782" i="22"/>
  <c r="G837" i="22"/>
  <c r="G838" i="22"/>
  <c r="G839" i="22"/>
  <c r="G868" i="22"/>
  <c r="G869" i="22"/>
  <c r="G2" i="22"/>
  <c r="G66" i="22"/>
  <c r="G303" i="22"/>
  <c r="G562" i="22"/>
  <c r="G790" i="22"/>
  <c r="G904" i="22"/>
  <c r="G105" i="22"/>
  <c r="G106" i="22"/>
  <c r="G153" i="22"/>
  <c r="G235" i="22"/>
  <c r="G269" i="22"/>
  <c r="G304" i="22"/>
  <c r="G305" i="22"/>
  <c r="G306" i="22"/>
  <c r="G394" i="22"/>
  <c r="G395" i="22"/>
  <c r="G507" i="22"/>
  <c r="G508" i="22"/>
  <c r="G720" i="22"/>
  <c r="G791" i="22"/>
  <c r="G52" i="22"/>
  <c r="G85" i="22"/>
  <c r="G270" i="22"/>
  <c r="G563" i="22"/>
  <c r="G698" i="22"/>
  <c r="G699" i="22"/>
  <c r="G870" i="22"/>
  <c r="G733" i="22"/>
  <c r="G734" i="22"/>
  <c r="G871" i="22"/>
  <c r="G943" i="22"/>
  <c r="G53" i="22"/>
  <c r="G82" i="22"/>
  <c r="G89" i="22"/>
  <c r="G90" i="22"/>
  <c r="G91" i="22"/>
  <c r="G92" i="22"/>
  <c r="G121" i="22"/>
  <c r="G271" i="22"/>
  <c r="G307" i="22"/>
  <c r="G308" i="22"/>
  <c r="G396" i="22"/>
  <c r="G397" i="22"/>
  <c r="G564" i="22"/>
  <c r="G565" i="22"/>
  <c r="G628" i="22"/>
  <c r="G763" i="22"/>
  <c r="G764" i="22"/>
  <c r="G792" i="22"/>
  <c r="G840" i="22"/>
  <c r="G841" i="22"/>
  <c r="G872" i="22"/>
  <c r="G873" i="22"/>
  <c r="G916" i="22"/>
  <c r="G922" i="22"/>
  <c r="G931" i="22"/>
  <c r="G944" i="22"/>
  <c r="G272" i="22"/>
  <c r="G273" i="22"/>
  <c r="G339" i="22"/>
  <c r="G340" i="22"/>
  <c r="G398" i="22"/>
  <c r="G566" i="22"/>
  <c r="G678" i="22"/>
  <c r="G700" i="22"/>
  <c r="G701" i="22"/>
  <c r="G702" i="22"/>
  <c r="G765" i="22"/>
  <c r="G766" i="22"/>
  <c r="G842" i="22"/>
  <c r="G67" i="22"/>
  <c r="G122" i="22"/>
  <c r="G341" i="22"/>
  <c r="G399" i="22"/>
  <c r="G400" i="22"/>
  <c r="G945" i="22"/>
  <c r="G54" i="22"/>
  <c r="G199" i="22"/>
  <c r="G309" i="22"/>
  <c r="G826" i="22"/>
  <c r="G908" i="22"/>
  <c r="G38" i="22"/>
  <c r="G68" i="22"/>
  <c r="G236" i="22"/>
  <c r="G10" i="22"/>
  <c r="G160" i="22"/>
  <c r="G161" i="22"/>
  <c r="G342" i="22"/>
  <c r="G401" i="22"/>
  <c r="G694" i="22"/>
  <c r="G793" i="22"/>
  <c r="G794" i="22"/>
  <c r="G932" i="22"/>
  <c r="G6" i="22"/>
  <c r="G144" i="22"/>
  <c r="G145" i="22"/>
  <c r="G162" i="22"/>
  <c r="G357" i="22"/>
  <c r="G402" i="22"/>
  <c r="G403" i="22"/>
  <c r="G489" i="22"/>
  <c r="G767" i="22"/>
  <c r="G917" i="22"/>
  <c r="G274" i="22"/>
  <c r="G490" i="22"/>
  <c r="G735" i="22"/>
  <c r="G827" i="22"/>
  <c r="G123" i="22"/>
  <c r="G175" i="22"/>
  <c r="G404" i="22"/>
  <c r="G405" i="22"/>
  <c r="G406" i="22"/>
  <c r="G176" i="22"/>
  <c r="G275" i="22"/>
  <c r="G276" i="22"/>
  <c r="G154" i="22"/>
  <c r="G155" i="22"/>
  <c r="G310" i="22"/>
  <c r="G650" i="22"/>
  <c r="G651" i="22"/>
  <c r="G795" i="22"/>
  <c r="G796" i="22"/>
  <c r="G39" i="22"/>
  <c r="G69" i="22"/>
  <c r="G124" i="22"/>
  <c r="G237" i="22"/>
  <c r="G358" i="22"/>
  <c r="G407" i="22"/>
  <c r="G11" i="22"/>
  <c r="G163" i="22"/>
  <c r="G311" i="22"/>
  <c r="G359" i="22"/>
  <c r="G408" i="22"/>
  <c r="G509" i="22"/>
  <c r="G797" i="22"/>
  <c r="G798" i="22"/>
  <c r="G813" i="22"/>
  <c r="G923" i="22"/>
  <c r="G164" i="22"/>
  <c r="G491" i="22"/>
  <c r="G629" i="22"/>
  <c r="G703" i="22"/>
  <c r="G814" i="22"/>
  <c r="G70" i="22"/>
  <c r="G277" i="22"/>
  <c r="G409" i="22"/>
  <c r="G492" i="22"/>
  <c r="G493" i="22"/>
  <c r="G704" i="22"/>
  <c r="G768" i="22"/>
  <c r="G946" i="22"/>
  <c r="G40" i="22"/>
  <c r="G71" i="22"/>
  <c r="G72" i="22"/>
  <c r="G177" i="22"/>
  <c r="G410" i="22"/>
  <c r="G510" i="22"/>
  <c r="G591" i="22"/>
  <c r="G630" i="22"/>
  <c r="G653" i="22"/>
  <c r="G654" i="22"/>
  <c r="G947" i="22"/>
  <c r="G948" i="22"/>
  <c r="G55" i="22"/>
  <c r="G178" i="22"/>
  <c r="G278" i="22"/>
  <c r="G540" i="22"/>
  <c r="G843" i="22"/>
  <c r="G238" i="22"/>
  <c r="G411" i="22"/>
  <c r="G412" i="22"/>
  <c r="G567" i="22"/>
  <c r="G312" i="22"/>
  <c r="G413" i="22"/>
  <c r="G874" i="22"/>
  <c r="G905" i="22"/>
  <c r="G25" i="22"/>
  <c r="G26" i="22"/>
  <c r="G27" i="22"/>
  <c r="G28" i="22"/>
  <c r="G29" i="22"/>
  <c r="G30" i="22"/>
  <c r="G56" i="22"/>
  <c r="G57" i="22"/>
  <c r="G58" i="22"/>
  <c r="G125" i="22"/>
  <c r="G126" i="22"/>
  <c r="G127" i="22"/>
  <c r="G128" i="22"/>
  <c r="G129" i="22"/>
  <c r="G179" i="22"/>
  <c r="G180" i="22"/>
  <c r="G181" i="22"/>
  <c r="G182" i="22"/>
  <c r="G183" i="22"/>
  <c r="G184" i="22"/>
  <c r="G185" i="22"/>
  <c r="G279" i="22"/>
  <c r="G313" i="22"/>
  <c r="G314" i="22"/>
  <c r="G343" i="22"/>
  <c r="G344" i="22"/>
  <c r="G345" i="22"/>
  <c r="G346" i="22"/>
  <c r="G414" i="22"/>
  <c r="G415" i="22"/>
  <c r="G416" i="22"/>
  <c r="G417" i="22"/>
  <c r="G418" i="22"/>
  <c r="G419" i="22"/>
  <c r="G420" i="22"/>
  <c r="G421" i="22"/>
  <c r="G422" i="22"/>
  <c r="G423" i="22"/>
  <c r="G424" i="22"/>
  <c r="G425" i="22"/>
  <c r="G426" i="22"/>
  <c r="G427" i="22"/>
  <c r="G511" i="22"/>
  <c r="G512" i="22"/>
  <c r="G513" i="22"/>
  <c r="G514" i="22"/>
  <c r="G515" i="22"/>
  <c r="G516" i="22"/>
  <c r="G541" i="22"/>
  <c r="G542" i="22"/>
  <c r="G543" i="22"/>
  <c r="G544" i="22"/>
  <c r="G545" i="22"/>
  <c r="G568" i="22"/>
  <c r="G569" i="22"/>
  <c r="G570" i="22"/>
  <c r="G592" i="22"/>
  <c r="G593" i="22"/>
  <c r="G594" i="22"/>
  <c r="G595" i="22"/>
  <c r="G596" i="22"/>
  <c r="G597" i="22"/>
  <c r="G598" i="22"/>
  <c r="G599" i="22"/>
  <c r="G600" i="22"/>
  <c r="G601" i="22"/>
  <c r="G602" i="22"/>
  <c r="G603" i="22"/>
  <c r="G631" i="22"/>
  <c r="G632" i="22"/>
  <c r="G633" i="22"/>
  <c r="G634" i="22"/>
  <c r="G655" i="22"/>
  <c r="G656" i="22"/>
  <c r="G657" i="22"/>
  <c r="G679" i="22"/>
  <c r="G680" i="22"/>
  <c r="G681" i="22"/>
  <c r="G682" i="22"/>
  <c r="G683" i="22"/>
  <c r="G769" i="22"/>
  <c r="G770" i="22"/>
  <c r="G844" i="22"/>
  <c r="G845" i="22"/>
  <c r="G846" i="22"/>
  <c r="G847" i="22"/>
  <c r="G875" i="22"/>
  <c r="G876" i="22"/>
  <c r="G877" i="22"/>
  <c r="G878" i="22"/>
  <c r="G879" i="22"/>
  <c r="G936" i="22"/>
  <c r="G949" i="22"/>
  <c r="G950" i="22"/>
  <c r="G951" i="22"/>
  <c r="G41" i="22"/>
  <c r="G130" i="22"/>
  <c r="G131" i="22"/>
  <c r="G186" i="22"/>
  <c r="G187" i="22"/>
  <c r="G188" i="22"/>
  <c r="G189" i="22"/>
  <c r="G280" i="22"/>
  <c r="G281" i="22"/>
  <c r="G282" i="22"/>
  <c r="G428" i="22"/>
  <c r="G429" i="22"/>
  <c r="G430" i="22"/>
  <c r="G431" i="22"/>
  <c r="G432" i="22"/>
  <c r="G433" i="22"/>
  <c r="G517" i="22"/>
  <c r="G546" i="22"/>
  <c r="G604" i="22"/>
  <c r="G635" i="22"/>
  <c r="G658" i="22"/>
  <c r="G880" i="22"/>
  <c r="G952" i="22"/>
  <c r="G953" i="22"/>
  <c r="G954" i="22"/>
  <c r="G955" i="22"/>
  <c r="G31" i="22"/>
  <c r="G132" i="22"/>
  <c r="G200" i="22"/>
  <c r="G201" i="22"/>
  <c r="G202" i="22"/>
  <c r="G239" i="22"/>
  <c r="G315" i="22"/>
  <c r="G327" i="22"/>
  <c r="G434" i="22"/>
  <c r="G518" i="22"/>
  <c r="G571" i="22"/>
  <c r="G881" i="22"/>
  <c r="G240" i="22"/>
  <c r="G435" i="22"/>
  <c r="G636" i="22"/>
  <c r="G771" i="22"/>
  <c r="G241" i="22"/>
  <c r="G436" i="22"/>
  <c r="G572" i="22"/>
  <c r="G818" i="22"/>
  <c r="G848" i="22"/>
  <c r="G203" i="22"/>
  <c r="G819" i="22"/>
  <c r="G204" i="22"/>
  <c r="G205" i="22"/>
  <c r="G242" i="22"/>
  <c r="G243" i="22"/>
  <c r="G437" i="22"/>
  <c r="G206" i="22"/>
  <c r="G263" i="22"/>
  <c r="G547" i="22"/>
  <c r="G548" i="22"/>
  <c r="G637" i="22"/>
  <c r="G815" i="22"/>
  <c r="G849" i="22"/>
  <c r="G12" i="22"/>
  <c r="G32" i="22"/>
  <c r="G207" i="22"/>
  <c r="G438" i="22"/>
  <c r="G439" i="22"/>
  <c r="G440" i="22"/>
  <c r="G441" i="22"/>
  <c r="G519" i="22"/>
  <c r="G549" i="22"/>
  <c r="G573" i="22"/>
  <c r="G605" i="22"/>
  <c r="G190" i="22"/>
  <c r="G208" i="22"/>
  <c r="G264" i="22"/>
  <c r="G442" i="22"/>
  <c r="G443" i="22"/>
  <c r="G444" i="22"/>
  <c r="G520" i="22"/>
  <c r="G550" i="22"/>
  <c r="G551" i="22"/>
  <c r="G552" i="22"/>
  <c r="G606" i="22"/>
  <c r="G607" i="22"/>
  <c r="G659" i="22"/>
  <c r="G684" i="22"/>
  <c r="G736" i="22"/>
  <c r="G882" i="22"/>
  <c r="G956" i="22"/>
  <c r="G33" i="22"/>
  <c r="G34" i="22"/>
  <c r="G59" i="22"/>
  <c r="G191" i="22"/>
  <c r="G209" i="22"/>
  <c r="G316" i="22"/>
  <c r="G347" i="22"/>
  <c r="G445" i="22"/>
  <c r="G446" i="22"/>
  <c r="G521" i="22"/>
  <c r="G522" i="22"/>
  <c r="G574" i="22"/>
  <c r="G608" i="22"/>
  <c r="G609" i="22"/>
  <c r="G638" i="22"/>
  <c r="G639" i="22"/>
  <c r="G660" i="22"/>
  <c r="G661" i="22"/>
  <c r="G737" i="22"/>
  <c r="G883" i="22"/>
  <c r="G35" i="22"/>
  <c r="G133" i="22"/>
  <c r="G134" i="22"/>
  <c r="G447" i="22"/>
  <c r="G610" i="22"/>
  <c r="G662" i="22"/>
  <c r="G957" i="22"/>
  <c r="G13" i="22"/>
  <c r="G722" i="22"/>
  <c r="G959" i="22"/>
  <c r="G14" i="22"/>
  <c r="G329" i="22"/>
  <c r="G640" i="22"/>
  <c r="G685" i="22"/>
  <c r="G738" i="22"/>
  <c r="G850" i="22"/>
  <c r="G103" i="22"/>
  <c r="G348" i="22"/>
  <c r="G448" i="22"/>
  <c r="G721" i="22"/>
  <c r="G723" i="22"/>
  <c r="G739" i="22"/>
  <c r="G820" i="22"/>
  <c r="G821" i="22"/>
  <c r="G851" i="22"/>
  <c r="G958" i="22"/>
  <c r="G146" i="22"/>
  <c r="G210" i="22"/>
  <c r="G449" i="22"/>
  <c r="G450" i="22"/>
  <c r="G553" i="22"/>
  <c r="G705" i="22"/>
  <c r="G884" i="22"/>
  <c r="G885" i="22"/>
  <c r="G886" i="22"/>
  <c r="G575" i="22"/>
  <c r="G663" i="22"/>
  <c r="G783" i="22"/>
  <c r="G853" i="22"/>
  <c r="G213" i="22"/>
  <c r="G349" i="22"/>
  <c r="G350" i="22"/>
  <c r="G772" i="22"/>
  <c r="G799" i="22"/>
  <c r="G816" i="22"/>
  <c r="G887" i="22"/>
  <c r="G909" i="22"/>
  <c r="G93" i="22"/>
  <c r="G740" i="22"/>
  <c r="G910" i="22"/>
  <c r="G211" i="22"/>
  <c r="G265" i="22"/>
  <c r="G822" i="22"/>
  <c r="G828" i="22"/>
  <c r="G244" i="22"/>
  <c r="G451" i="22"/>
  <c r="G452" i="22"/>
  <c r="G619" i="22"/>
  <c r="G620" i="22"/>
  <c r="G852" i="22"/>
  <c r="G36" i="22"/>
  <c r="G60" i="22"/>
  <c r="G104" i="22"/>
  <c r="G192" i="22"/>
  <c r="G212" i="22"/>
  <c r="G266" i="22"/>
  <c r="G317" i="22"/>
  <c r="G453" i="22"/>
  <c r="G454" i="22"/>
  <c r="G611" i="22"/>
  <c r="G612" i="22"/>
  <c r="G523" i="22"/>
  <c r="G554" i="22"/>
  <c r="G576" i="22"/>
  <c r="G613" i="22"/>
  <c r="G888" i="22"/>
  <c r="G889" i="22"/>
  <c r="G137" i="22"/>
  <c r="G687" i="22"/>
  <c r="G688" i="22"/>
  <c r="G786" i="22"/>
  <c r="G854" i="22"/>
  <c r="G614" i="22"/>
  <c r="G615" i="22"/>
  <c r="G641" i="22"/>
  <c r="G686" i="22"/>
  <c r="G784" i="22"/>
  <c r="G785" i="22"/>
  <c r="G960" i="22"/>
  <c r="G135" i="22"/>
  <c r="G136" i="22"/>
  <c r="G193" i="22"/>
  <c r="G194" i="22"/>
  <c r="G214" i="22"/>
  <c r="G455" i="22"/>
  <c r="G456" i="22"/>
  <c r="G457" i="22"/>
  <c r="G524" i="22"/>
  <c r="G642" i="22"/>
  <c r="G664" i="22"/>
  <c r="G741" i="22"/>
  <c r="G773" i="22"/>
  <c r="G937" i="22"/>
  <c r="G37" i="22"/>
  <c r="G195" i="22"/>
  <c r="G196" i="22"/>
  <c r="G215" i="22"/>
  <c r="G318" i="22"/>
  <c r="G319" i="22"/>
  <c r="G330" i="22"/>
  <c r="G667" i="22"/>
  <c r="G216" i="22"/>
  <c r="G787" i="22"/>
  <c r="G73" i="22"/>
  <c r="G788" i="22"/>
  <c r="G665" i="22"/>
  <c r="G742" i="22"/>
  <c r="G890" i="22"/>
  <c r="G891" i="22"/>
  <c r="G666" i="22"/>
  <c r="G743" i="22"/>
  <c r="G855" i="22"/>
  <c r="G892" i="22"/>
  <c r="G156" i="22"/>
  <c r="G245" i="22"/>
  <c r="G61" i="22"/>
  <c r="G110" i="22"/>
  <c r="G744" i="22"/>
  <c r="G801" i="22"/>
  <c r="G111" i="22"/>
  <c r="G218" i="22"/>
  <c r="G219" i="22"/>
  <c r="G107" i="22"/>
  <c r="G458" i="22"/>
  <c r="G525" i="22"/>
  <c r="G893" i="22"/>
  <c r="G108" i="22"/>
  <c r="G246" i="22"/>
  <c r="G283" i="22"/>
  <c r="G320" i="22"/>
  <c r="G706" i="22"/>
  <c r="G800" i="22"/>
  <c r="G109" i="22"/>
  <c r="G217" i="22"/>
  <c r="G284" i="22"/>
  <c r="G459" i="22"/>
  <c r="G526" i="22"/>
  <c r="G724" i="22"/>
  <c r="G220" i="22"/>
  <c r="G221" i="22"/>
  <c r="G95" i="22"/>
  <c r="G96" i="22"/>
  <c r="G895" i="22"/>
  <c r="G62" i="22"/>
  <c r="G225" i="22"/>
  <c r="G94" i="22"/>
  <c r="G460" i="22"/>
  <c r="G745" i="22"/>
  <c r="G668" i="22"/>
  <c r="G894" i="22"/>
  <c r="G222" i="22"/>
  <c r="G223" i="22"/>
  <c r="G746" i="22"/>
  <c r="G961" i="22"/>
  <c r="G747" i="22"/>
  <c r="G856" i="22"/>
  <c r="G857" i="22"/>
  <c r="G962" i="22"/>
  <c r="G97" i="22"/>
  <c r="G224" i="22"/>
  <c r="G331" i="22"/>
  <c r="G643" i="22"/>
  <c r="G351" i="22"/>
  <c r="G461" i="22"/>
  <c r="G577" i="22"/>
  <c r="G644" i="22"/>
  <c r="G802" i="22"/>
  <c r="G896" i="22"/>
  <c r="G918" i="22"/>
  <c r="G933" i="22"/>
  <c r="G226" i="22"/>
  <c r="G328" i="22"/>
  <c r="G462" i="22"/>
  <c r="G578" i="22"/>
  <c r="G579" i="22"/>
  <c r="G689" i="22"/>
  <c r="G774" i="22"/>
  <c r="G803" i="22"/>
  <c r="G897" i="22"/>
  <c r="G924" i="22"/>
  <c r="G3" i="22"/>
  <c r="G321" i="22"/>
  <c r="G463" i="22"/>
  <c r="G690" i="22"/>
  <c r="G823" i="22"/>
  <c r="G83" i="22"/>
  <c r="G138" i="22"/>
  <c r="G322" i="22"/>
  <c r="G464" i="22"/>
  <c r="G465" i="22"/>
  <c r="G352" i="22"/>
  <c r="G707" i="22"/>
  <c r="G748" i="22"/>
  <c r="G285" i="22"/>
  <c r="G286" i="22"/>
  <c r="G708" i="22"/>
  <c r="G709" i="22"/>
  <c r="G287" i="22"/>
  <c r="G466" i="22"/>
  <c r="G467" i="22"/>
  <c r="G858" i="22"/>
  <c r="G288" i="22"/>
  <c r="G289" i="22"/>
  <c r="G468" i="22"/>
  <c r="G669" i="22"/>
  <c r="G139" i="22"/>
  <c r="G353" i="22"/>
  <c r="G469" i="22"/>
  <c r="G74" i="22"/>
  <c r="G963" i="22"/>
  <c r="G15" i="22"/>
  <c r="G63" i="22"/>
  <c r="G147" i="22"/>
  <c r="G227" i="22"/>
  <c r="G249" i="22"/>
  <c r="G470" i="22"/>
  <c r="G495" i="22"/>
  <c r="G911" i="22"/>
  <c r="G148" i="22"/>
  <c r="G250" i="22"/>
  <c r="G695" i="22"/>
  <c r="G919" i="22"/>
  <c r="G42" i="22"/>
  <c r="G228" i="22"/>
  <c r="G251" i="22"/>
  <c r="G471" i="22"/>
  <c r="G749" i="22"/>
  <c r="G804" i="22"/>
  <c r="G829" i="22"/>
  <c r="G140" i="22"/>
  <c r="G472" i="22"/>
  <c r="G332" i="22"/>
  <c r="G710" i="22"/>
  <c r="G817" i="22"/>
  <c r="G157" i="22"/>
  <c r="G252" i="22"/>
  <c r="G360" i="22"/>
  <c r="G473" i="22"/>
  <c r="G496" i="22"/>
  <c r="G898" i="22"/>
  <c r="G43" i="22"/>
  <c r="G76" i="22"/>
  <c r="G141" i="22"/>
  <c r="G158" i="22"/>
  <c r="G229" i="22"/>
  <c r="G253" i="22"/>
  <c r="G323" i="22"/>
  <c r="G527" i="22"/>
  <c r="G645" i="22"/>
  <c r="G691" i="22"/>
  <c r="G925" i="22"/>
  <c r="G930" i="22"/>
  <c r="G16" i="22"/>
  <c r="G44" i="22"/>
  <c r="G166" i="22"/>
  <c r="G354" i="22"/>
  <c r="G474" i="22"/>
  <c r="G497" i="22"/>
  <c r="G750" i="22"/>
  <c r="G912" i="22"/>
  <c r="G77" i="22"/>
  <c r="G167" i="22"/>
  <c r="G361" i="22"/>
  <c r="G475" i="22"/>
  <c r="G476" i="22"/>
  <c r="G646" i="22"/>
  <c r="G711" i="22"/>
  <c r="G824" i="22"/>
  <c r="G926" i="22"/>
  <c r="G230" i="22"/>
  <c r="G254" i="22"/>
  <c r="G290" i="22"/>
  <c r="G477" i="22"/>
  <c r="G805" i="22"/>
  <c r="G913" i="22"/>
  <c r="G498" i="22"/>
  <c r="G751" i="22"/>
  <c r="G964" i="22"/>
  <c r="G78" i="22"/>
  <c r="G528" i="22"/>
  <c r="G555" i="22"/>
  <c r="G647" i="22"/>
  <c r="G965" i="22"/>
  <c r="G79" i="22"/>
  <c r="G197" i="22"/>
  <c r="G355" i="22"/>
  <c r="G616" i="22"/>
  <c r="G899" i="22"/>
  <c r="G966" i="22"/>
  <c r="G45" i="22"/>
  <c r="G64" i="22"/>
  <c r="G198" i="22"/>
  <c r="G291" i="22"/>
  <c r="G900" i="22"/>
  <c r="G859" i="22"/>
  <c r="G159" i="22"/>
  <c r="G901" i="22"/>
  <c r="G112" i="22"/>
  <c r="G113" i="22"/>
  <c r="G114" i="22"/>
  <c r="G255" i="22"/>
  <c r="G478" i="22"/>
  <c r="G529" i="22"/>
  <c r="G4" i="22"/>
  <c r="G84" i="22"/>
  <c r="G324" i="22"/>
  <c r="G325" i="22"/>
  <c r="G479" i="22"/>
  <c r="G480" i="22"/>
  <c r="G481" i="22"/>
  <c r="G482" i="22"/>
  <c r="G580" i="22"/>
  <c r="G648" i="22"/>
  <c r="G692" i="22"/>
  <c r="G775" i="22"/>
  <c r="G806" i="22"/>
  <c r="G902" i="22"/>
  <c r="G903" i="22"/>
  <c r="G920" i="22"/>
  <c r="G927" i="22"/>
  <c r="G934" i="22"/>
  <c r="G46" i="22"/>
  <c r="G80" i="22"/>
  <c r="G149" i="22"/>
  <c r="G150" i="22"/>
  <c r="G256" i="22"/>
  <c r="G257" i="22"/>
  <c r="G258" i="22"/>
  <c r="G483" i="22"/>
  <c r="G499" i="22"/>
  <c r="G921" i="22"/>
  <c r="G17" i="22"/>
  <c r="G47" i="22"/>
  <c r="G48" i="22"/>
  <c r="G81" i="22"/>
  <c r="G142" i="22"/>
  <c r="G362" i="22"/>
  <c r="G484" i="22"/>
  <c r="G485" i="22"/>
  <c r="G486" i="22"/>
  <c r="G487" i="22"/>
  <c r="G649" i="22"/>
  <c r="G693" i="22"/>
  <c r="G807" i="22"/>
  <c r="G914" i="22"/>
  <c r="G915" i="22"/>
  <c r="G928" i="22"/>
  <c r="G929" i="22"/>
  <c r="G86" i="22"/>
  <c r="G292" i="22"/>
  <c r="G530" i="22"/>
  <c r="G531" i="22"/>
  <c r="G670" i="22"/>
  <c r="G712" i="22"/>
  <c r="G713" i="22"/>
  <c r="G5" i="22"/>
  <c r="G98" i="22"/>
  <c r="G99" i="22"/>
  <c r="G100" i="22"/>
  <c r="G293" i="22"/>
  <c r="G326" i="22"/>
  <c r="G714" i="22"/>
  <c r="G715" i="22"/>
  <c r="G716" i="22"/>
  <c r="G752" i="22"/>
  <c r="G776" i="22"/>
  <c r="G860" i="22"/>
  <c r="G49" i="22"/>
  <c r="G65" i="22"/>
  <c r="G151" i="22"/>
  <c r="G152" i="22"/>
  <c r="G356" i="22"/>
  <c r="G753" i="22"/>
  <c r="G754" i="22"/>
  <c r="G808" i="22"/>
  <c r="G830" i="22"/>
  <c r="G831" i="22"/>
  <c r="G87" i="22"/>
  <c r="G294" i="22"/>
  <c r="G295" i="22"/>
  <c r="G296" i="22"/>
  <c r="G297" i="22"/>
  <c r="G298" i="22"/>
  <c r="G488" i="22"/>
  <c r="G652" i="22"/>
  <c r="G717" i="22"/>
  <c r="G755" i="22"/>
  <c r="G809" i="22"/>
  <c r="G810" i="22"/>
  <c r="H363" i="22"/>
  <c r="H832" i="22"/>
  <c r="H18" i="22"/>
  <c r="H115" i="22"/>
  <c r="H231" i="22"/>
  <c r="H232" i="22"/>
  <c r="H233" i="22"/>
  <c r="H259" i="22"/>
  <c r="H299" i="22"/>
  <c r="H333" i="22"/>
  <c r="H364" i="22"/>
  <c r="H365" i="22"/>
  <c r="H366" i="22"/>
  <c r="H367" i="22"/>
  <c r="H368" i="22"/>
  <c r="H500" i="22"/>
  <c r="H532" i="22"/>
  <c r="H533" i="22"/>
  <c r="H556" i="22"/>
  <c r="H621" i="22"/>
  <c r="H622" i="22"/>
  <c r="H756" i="22"/>
  <c r="H757" i="22"/>
  <c r="H811" i="22"/>
  <c r="H833" i="22"/>
  <c r="H861" i="22"/>
  <c r="H19" i="22"/>
  <c r="H20" i="22"/>
  <c r="H116" i="22"/>
  <c r="H168" i="22"/>
  <c r="H260" i="22"/>
  <c r="H369" i="22"/>
  <c r="H370" i="22"/>
  <c r="H371" i="22"/>
  <c r="H534" i="22"/>
  <c r="H557" i="22"/>
  <c r="H581" i="22"/>
  <c r="H582" i="22"/>
  <c r="H583" i="22"/>
  <c r="H623" i="22"/>
  <c r="H624" i="22"/>
  <c r="H725" i="22"/>
  <c r="H726" i="22"/>
  <c r="H862" i="22"/>
  <c r="H863" i="22"/>
  <c r="H938" i="22"/>
  <c r="H939" i="22"/>
  <c r="H50" i="22"/>
  <c r="H117" i="22"/>
  <c r="H169" i="22"/>
  <c r="H372" i="22"/>
  <c r="H373" i="22"/>
  <c r="H501" i="22"/>
  <c r="H502" i="22"/>
  <c r="H503" i="22"/>
  <c r="H504" i="22"/>
  <c r="H535" i="22"/>
  <c r="H671" i="22"/>
  <c r="H672" i="22"/>
  <c r="H834" i="22"/>
  <c r="H7" i="22"/>
  <c r="H21" i="22"/>
  <c r="H22" i="22"/>
  <c r="H170" i="22"/>
  <c r="H300" i="22"/>
  <c r="H334" i="22"/>
  <c r="H374" i="22"/>
  <c r="H375" i="22"/>
  <c r="H376" i="22"/>
  <c r="H377" i="22"/>
  <c r="H378" i="22"/>
  <c r="H379" i="22"/>
  <c r="H380" i="22"/>
  <c r="H381" i="22"/>
  <c r="H382" i="22"/>
  <c r="H536" i="22"/>
  <c r="H537" i="22"/>
  <c r="H558" i="22"/>
  <c r="H584" i="22"/>
  <c r="H585" i="22"/>
  <c r="H586" i="22"/>
  <c r="H727" i="22"/>
  <c r="H88" i="22"/>
  <c r="H538" i="22"/>
  <c r="H718" i="22"/>
  <c r="H758" i="22"/>
  <c r="H906" i="22"/>
  <c r="H907" i="22"/>
  <c r="H143" i="22"/>
  <c r="H301" i="22"/>
  <c r="H383" i="22"/>
  <c r="H384" i="22"/>
  <c r="H385" i="22"/>
  <c r="H617" i="22"/>
  <c r="H618" i="22"/>
  <c r="H673" i="22"/>
  <c r="H674" i="22"/>
  <c r="H759" i="22"/>
  <c r="H760" i="22"/>
  <c r="H789" i="22"/>
  <c r="H812" i="22"/>
  <c r="H825" i="22"/>
  <c r="H835" i="22"/>
  <c r="H864" i="22"/>
  <c r="H940" i="22"/>
  <c r="H8" i="22"/>
  <c r="H9" i="22"/>
  <c r="H101" i="22"/>
  <c r="H234" i="22"/>
  <c r="H261" i="22"/>
  <c r="H267" i="22"/>
  <c r="H335" i="22"/>
  <c r="H386" i="22"/>
  <c r="H387" i="22"/>
  <c r="H625" i="22"/>
  <c r="H696" i="22"/>
  <c r="H697" i="22"/>
  <c r="H719" i="22"/>
  <c r="H728" i="22"/>
  <c r="H729" i="22"/>
  <c r="H836" i="22"/>
  <c r="H865" i="22"/>
  <c r="H866" i="22"/>
  <c r="H941" i="22"/>
  <c r="H23" i="22"/>
  <c r="H118" i="22"/>
  <c r="H119" i="22"/>
  <c r="H120" i="22"/>
  <c r="H171" i="22"/>
  <c r="H172" i="22"/>
  <c r="H173" i="22"/>
  <c r="H268" i="22"/>
  <c r="H388" i="22"/>
  <c r="H389" i="22"/>
  <c r="H390" i="22"/>
  <c r="H391" i="22"/>
  <c r="H505" i="22"/>
  <c r="H587" i="22"/>
  <c r="H588" i="22"/>
  <c r="H589" i="22"/>
  <c r="H626" i="22"/>
  <c r="H627" i="22"/>
  <c r="H675" i="22"/>
  <c r="H676" i="22"/>
  <c r="H777" i="22"/>
  <c r="H935" i="22"/>
  <c r="H51" i="22"/>
  <c r="H174" i="22"/>
  <c r="H262" i="22"/>
  <c r="H336" i="22"/>
  <c r="H337" i="22"/>
  <c r="H338" i="22"/>
  <c r="H539" i="22"/>
  <c r="H559" i="22"/>
  <c r="H730" i="22"/>
  <c r="H731" i="22"/>
  <c r="H761" i="22"/>
  <c r="H867" i="22"/>
  <c r="H942" i="22"/>
  <c r="H24" i="22"/>
  <c r="H102" i="22"/>
  <c r="H302" i="22"/>
  <c r="H392" i="22"/>
  <c r="H393" i="22"/>
  <c r="H506" i="22"/>
  <c r="H560" i="22"/>
  <c r="H561" i="22"/>
  <c r="H590" i="22"/>
  <c r="H677" i="22"/>
  <c r="H732" i="22"/>
  <c r="H762" i="22"/>
  <c r="H778" i="22"/>
  <c r="H779" i="22"/>
  <c r="H780" i="22"/>
  <c r="H781" i="22"/>
  <c r="H782" i="22"/>
  <c r="H837" i="22"/>
  <c r="H838" i="22"/>
  <c r="H839" i="22"/>
  <c r="H868" i="22"/>
  <c r="H869" i="22"/>
  <c r="H2" i="22"/>
  <c r="H66" i="22"/>
  <c r="H303" i="22"/>
  <c r="H562" i="22"/>
  <c r="H790" i="22"/>
  <c r="H904" i="22"/>
  <c r="H105" i="22"/>
  <c r="H106" i="22"/>
  <c r="H153" i="22"/>
  <c r="H235" i="22"/>
  <c r="H269" i="22"/>
  <c r="H304" i="22"/>
  <c r="H305" i="22"/>
  <c r="H306" i="22"/>
  <c r="H394" i="22"/>
  <c r="H395" i="22"/>
  <c r="H507" i="22"/>
  <c r="H508" i="22"/>
  <c r="H720" i="22"/>
  <c r="H791" i="22"/>
  <c r="H52" i="22"/>
  <c r="H85" i="22"/>
  <c r="H270" i="22"/>
  <c r="H563" i="22"/>
  <c r="H698" i="22"/>
  <c r="H699" i="22"/>
  <c r="H870" i="22"/>
  <c r="H733" i="22"/>
  <c r="H734" i="22"/>
  <c r="H871" i="22"/>
  <c r="H943" i="22"/>
  <c r="H53" i="22"/>
  <c r="H82" i="22"/>
  <c r="H89" i="22"/>
  <c r="H90" i="22"/>
  <c r="H91" i="22"/>
  <c r="H92" i="22"/>
  <c r="H121" i="22"/>
  <c r="H271" i="22"/>
  <c r="H307" i="22"/>
  <c r="H308" i="22"/>
  <c r="H396" i="22"/>
  <c r="H397" i="22"/>
  <c r="H564" i="22"/>
  <c r="H565" i="22"/>
  <c r="H628" i="22"/>
  <c r="H763" i="22"/>
  <c r="H764" i="22"/>
  <c r="H792" i="22"/>
  <c r="H840" i="22"/>
  <c r="H841" i="22"/>
  <c r="H872" i="22"/>
  <c r="H873" i="22"/>
  <c r="H916" i="22"/>
  <c r="H922" i="22"/>
  <c r="H931" i="22"/>
  <c r="H944" i="22"/>
  <c r="H272" i="22"/>
  <c r="H273" i="22"/>
  <c r="H339" i="22"/>
  <c r="H340" i="22"/>
  <c r="H398" i="22"/>
  <c r="H566" i="22"/>
  <c r="H678" i="22"/>
  <c r="H700" i="22"/>
  <c r="H701" i="22"/>
  <c r="H702" i="22"/>
  <c r="H765" i="22"/>
  <c r="H766" i="22"/>
  <c r="H842" i="22"/>
  <c r="H67" i="22"/>
  <c r="H122" i="22"/>
  <c r="H341" i="22"/>
  <c r="H399" i="22"/>
  <c r="H400" i="22"/>
  <c r="H945" i="22"/>
  <c r="H54" i="22"/>
  <c r="H199" i="22"/>
  <c r="H309" i="22"/>
  <c r="H826" i="22"/>
  <c r="H908" i="22"/>
  <c r="H38" i="22"/>
  <c r="H68" i="22"/>
  <c r="H236" i="22"/>
  <c r="H10" i="22"/>
  <c r="H160" i="22"/>
  <c r="H161" i="22"/>
  <c r="H342" i="22"/>
  <c r="H401" i="22"/>
  <c r="H694" i="22"/>
  <c r="H793" i="22"/>
  <c r="H794" i="22"/>
  <c r="H932" i="22"/>
  <c r="H6" i="22"/>
  <c r="H144" i="22"/>
  <c r="H145" i="22"/>
  <c r="H162" i="22"/>
  <c r="H357" i="22"/>
  <c r="H402" i="22"/>
  <c r="H403" i="22"/>
  <c r="H489" i="22"/>
  <c r="H767" i="22"/>
  <c r="H917" i="22"/>
  <c r="H274" i="22"/>
  <c r="H490" i="22"/>
  <c r="H735" i="22"/>
  <c r="H827" i="22"/>
  <c r="H123" i="22"/>
  <c r="H175" i="22"/>
  <c r="H404" i="22"/>
  <c r="H405" i="22"/>
  <c r="H406" i="22"/>
  <c r="H176" i="22"/>
  <c r="H275" i="22"/>
  <c r="H276" i="22"/>
  <c r="H154" i="22"/>
  <c r="H155" i="22"/>
  <c r="H310" i="22"/>
  <c r="H650" i="22"/>
  <c r="H651" i="22"/>
  <c r="H795" i="22"/>
  <c r="H796" i="22"/>
  <c r="H39" i="22"/>
  <c r="H69" i="22"/>
  <c r="H124" i="22"/>
  <c r="H237" i="22"/>
  <c r="H358" i="22"/>
  <c r="H407" i="22"/>
  <c r="H11" i="22"/>
  <c r="H163" i="22"/>
  <c r="H311" i="22"/>
  <c r="H359" i="22"/>
  <c r="H408" i="22"/>
  <c r="H509" i="22"/>
  <c r="H797" i="22"/>
  <c r="H798" i="22"/>
  <c r="H813" i="22"/>
  <c r="H923" i="22"/>
  <c r="H164" i="22"/>
  <c r="H491" i="22"/>
  <c r="H629" i="22"/>
  <c r="H703" i="22"/>
  <c r="H814" i="22"/>
  <c r="H70" i="22"/>
  <c r="H277" i="22"/>
  <c r="H409" i="22"/>
  <c r="H492" i="22"/>
  <c r="H493" i="22"/>
  <c r="H704" i="22"/>
  <c r="H768" i="22"/>
  <c r="H946" i="22"/>
  <c r="H40" i="22"/>
  <c r="H71" i="22"/>
  <c r="H72" i="22"/>
  <c r="H177" i="22"/>
  <c r="H410" i="22"/>
  <c r="H510" i="22"/>
  <c r="H591" i="22"/>
  <c r="H630" i="22"/>
  <c r="H653" i="22"/>
  <c r="H654" i="22"/>
  <c r="H947" i="22"/>
  <c r="H948" i="22"/>
  <c r="H55" i="22"/>
  <c r="H178" i="22"/>
  <c r="H278" i="22"/>
  <c r="H540" i="22"/>
  <c r="H843" i="22"/>
  <c r="H238" i="22"/>
  <c r="H411" i="22"/>
  <c r="H412" i="22"/>
  <c r="H567" i="22"/>
  <c r="H312" i="22"/>
  <c r="H413" i="22"/>
  <c r="H874" i="22"/>
  <c r="H905" i="22"/>
  <c r="H25" i="22"/>
  <c r="H26" i="22"/>
  <c r="H27" i="22"/>
  <c r="H28" i="22"/>
  <c r="H29" i="22"/>
  <c r="H30" i="22"/>
  <c r="H56" i="22"/>
  <c r="H57" i="22"/>
  <c r="H58" i="22"/>
  <c r="H125" i="22"/>
  <c r="H126" i="22"/>
  <c r="H127" i="22"/>
  <c r="H128" i="22"/>
  <c r="H129" i="22"/>
  <c r="H179" i="22"/>
  <c r="H180" i="22"/>
  <c r="H181" i="22"/>
  <c r="H182" i="22"/>
  <c r="H183" i="22"/>
  <c r="H184" i="22"/>
  <c r="H185" i="22"/>
  <c r="H279" i="22"/>
  <c r="H313" i="22"/>
  <c r="H314" i="22"/>
  <c r="H343" i="22"/>
  <c r="H344" i="22"/>
  <c r="H345" i="22"/>
  <c r="H346" i="22"/>
  <c r="H414" i="22"/>
  <c r="H415" i="22"/>
  <c r="H416" i="22"/>
  <c r="H417" i="22"/>
  <c r="H418" i="22"/>
  <c r="H419" i="22"/>
  <c r="H420" i="22"/>
  <c r="H421" i="22"/>
  <c r="H422" i="22"/>
  <c r="H423" i="22"/>
  <c r="H424" i="22"/>
  <c r="H425" i="22"/>
  <c r="H426" i="22"/>
  <c r="H427" i="22"/>
  <c r="H511" i="22"/>
  <c r="H512" i="22"/>
  <c r="H513" i="22"/>
  <c r="H514" i="22"/>
  <c r="H515" i="22"/>
  <c r="H516" i="22"/>
  <c r="H541" i="22"/>
  <c r="H542" i="22"/>
  <c r="H543" i="22"/>
  <c r="H544" i="22"/>
  <c r="H545" i="22"/>
  <c r="H568" i="22"/>
  <c r="H569" i="22"/>
  <c r="H570" i="22"/>
  <c r="H592" i="22"/>
  <c r="H593" i="22"/>
  <c r="H594" i="22"/>
  <c r="H595" i="22"/>
  <c r="H596" i="22"/>
  <c r="H597" i="22"/>
  <c r="H598" i="22"/>
  <c r="H599" i="22"/>
  <c r="H600" i="22"/>
  <c r="H601" i="22"/>
  <c r="H602" i="22"/>
  <c r="H603" i="22"/>
  <c r="H631" i="22"/>
  <c r="H632" i="22"/>
  <c r="H633" i="22"/>
  <c r="H634" i="22"/>
  <c r="H655" i="22"/>
  <c r="H656" i="22"/>
  <c r="H657" i="22"/>
  <c r="H679" i="22"/>
  <c r="H680" i="22"/>
  <c r="H681" i="22"/>
  <c r="H682" i="22"/>
  <c r="H683" i="22"/>
  <c r="H769" i="22"/>
  <c r="H770" i="22"/>
  <c r="H844" i="22"/>
  <c r="H845" i="22"/>
  <c r="H846" i="22"/>
  <c r="H847" i="22"/>
  <c r="H875" i="22"/>
  <c r="H876" i="22"/>
  <c r="H877" i="22"/>
  <c r="H878" i="22"/>
  <c r="H879" i="22"/>
  <c r="H936" i="22"/>
  <c r="H949" i="22"/>
  <c r="H950" i="22"/>
  <c r="H951" i="22"/>
  <c r="H41" i="22"/>
  <c r="H130" i="22"/>
  <c r="H131" i="22"/>
  <c r="H186" i="22"/>
  <c r="H187" i="22"/>
  <c r="H188" i="22"/>
  <c r="H189" i="22"/>
  <c r="H280" i="22"/>
  <c r="H281" i="22"/>
  <c r="H282" i="22"/>
  <c r="H428" i="22"/>
  <c r="H429" i="22"/>
  <c r="H430" i="22"/>
  <c r="H431" i="22"/>
  <c r="H432" i="22"/>
  <c r="H433" i="22"/>
  <c r="H517" i="22"/>
  <c r="H546" i="22"/>
  <c r="H604" i="22"/>
  <c r="H635" i="22"/>
  <c r="H658" i="22"/>
  <c r="H880" i="22"/>
  <c r="H952" i="22"/>
  <c r="H953" i="22"/>
  <c r="H954" i="22"/>
  <c r="H955" i="22"/>
  <c r="H31" i="22"/>
  <c r="H132" i="22"/>
  <c r="H200" i="22"/>
  <c r="H201" i="22"/>
  <c r="H202" i="22"/>
  <c r="H239" i="22"/>
  <c r="H315" i="22"/>
  <c r="H327" i="22"/>
  <c r="H434" i="22"/>
  <c r="H518" i="22"/>
  <c r="H571" i="22"/>
  <c r="H881" i="22"/>
  <c r="H240" i="22"/>
  <c r="H435" i="22"/>
  <c r="H636" i="22"/>
  <c r="H771" i="22"/>
  <c r="H241" i="22"/>
  <c r="H436" i="22"/>
  <c r="H572" i="22"/>
  <c r="H818" i="22"/>
  <c r="H848" i="22"/>
  <c r="H203" i="22"/>
  <c r="H819" i="22"/>
  <c r="H204" i="22"/>
  <c r="H205" i="22"/>
  <c r="H242" i="22"/>
  <c r="H243" i="22"/>
  <c r="H437" i="22"/>
  <c r="H206" i="22"/>
  <c r="H263" i="22"/>
  <c r="H547" i="22"/>
  <c r="H548" i="22"/>
  <c r="H637" i="22"/>
  <c r="H815" i="22"/>
  <c r="H849" i="22"/>
  <c r="H12" i="22"/>
  <c r="H32" i="22"/>
  <c r="H207" i="22"/>
  <c r="H438" i="22"/>
  <c r="H439" i="22"/>
  <c r="H440" i="22"/>
  <c r="H441" i="22"/>
  <c r="H519" i="22"/>
  <c r="H549" i="22"/>
  <c r="H573" i="22"/>
  <c r="H605" i="22"/>
  <c r="H190" i="22"/>
  <c r="H208" i="22"/>
  <c r="H264" i="22"/>
  <c r="H442" i="22"/>
  <c r="H443" i="22"/>
  <c r="H444" i="22"/>
  <c r="H520" i="22"/>
  <c r="H550" i="22"/>
  <c r="H551" i="22"/>
  <c r="H552" i="22"/>
  <c r="H606" i="22"/>
  <c r="H607" i="22"/>
  <c r="H659" i="22"/>
  <c r="H684" i="22"/>
  <c r="H736" i="22"/>
  <c r="H882" i="22"/>
  <c r="H956" i="22"/>
  <c r="H33" i="22"/>
  <c r="H34" i="22"/>
  <c r="H59" i="22"/>
  <c r="H191" i="22"/>
  <c r="H209" i="22"/>
  <c r="H316" i="22"/>
  <c r="H347" i="22"/>
  <c r="H445" i="22"/>
  <c r="H446" i="22"/>
  <c r="H521" i="22"/>
  <c r="H522" i="22"/>
  <c r="H574" i="22"/>
  <c r="H608" i="22"/>
  <c r="H609" i="22"/>
  <c r="H638" i="22"/>
  <c r="H639" i="22"/>
  <c r="H660" i="22"/>
  <c r="H661" i="22"/>
  <c r="H737" i="22"/>
  <c r="H883" i="22"/>
  <c r="H35" i="22"/>
  <c r="H133" i="22"/>
  <c r="H134" i="22"/>
  <c r="H447" i="22"/>
  <c r="H610" i="22"/>
  <c r="H662" i="22"/>
  <c r="H957" i="22"/>
  <c r="H13" i="22"/>
  <c r="H722" i="22"/>
  <c r="H959" i="22"/>
  <c r="H14" i="22"/>
  <c r="H329" i="22"/>
  <c r="H640" i="22"/>
  <c r="H685" i="22"/>
  <c r="H738" i="22"/>
  <c r="H850" i="22"/>
  <c r="H103" i="22"/>
  <c r="H348" i="22"/>
  <c r="H448" i="22"/>
  <c r="H721" i="22"/>
  <c r="H723" i="22"/>
  <c r="H739" i="22"/>
  <c r="H820" i="22"/>
  <c r="H821" i="22"/>
  <c r="H851" i="22"/>
  <c r="H958" i="22"/>
  <c r="H146" i="22"/>
  <c r="H210" i="22"/>
  <c r="H449" i="22"/>
  <c r="H450" i="22"/>
  <c r="H553" i="22"/>
  <c r="H705" i="22"/>
  <c r="H884" i="22"/>
  <c r="H885" i="22"/>
  <c r="H886" i="22"/>
  <c r="H575" i="22"/>
  <c r="H663" i="22"/>
  <c r="H783" i="22"/>
  <c r="H853" i="22"/>
  <c r="H213" i="22"/>
  <c r="H349" i="22"/>
  <c r="H350" i="22"/>
  <c r="H772" i="22"/>
  <c r="H799" i="22"/>
  <c r="H816" i="22"/>
  <c r="H887" i="22"/>
  <c r="H909" i="22"/>
  <c r="H93" i="22"/>
  <c r="H740" i="22"/>
  <c r="H910" i="22"/>
  <c r="H211" i="22"/>
  <c r="H265" i="22"/>
  <c r="H822" i="22"/>
  <c r="H828" i="22"/>
  <c r="H244" i="22"/>
  <c r="H451" i="22"/>
  <c r="H452" i="22"/>
  <c r="H619" i="22"/>
  <c r="H620" i="22"/>
  <c r="H852" i="22"/>
  <c r="H36" i="22"/>
  <c r="H60" i="22"/>
  <c r="H104" i="22"/>
  <c r="H192" i="22"/>
  <c r="H212" i="22"/>
  <c r="H266" i="22"/>
  <c r="H317" i="22"/>
  <c r="H453" i="22"/>
  <c r="H454" i="22"/>
  <c r="H611" i="22"/>
  <c r="H612" i="22"/>
  <c r="H523" i="22"/>
  <c r="H554" i="22"/>
  <c r="H576" i="22"/>
  <c r="H613" i="22"/>
  <c r="H888" i="22"/>
  <c r="H889" i="22"/>
  <c r="H137" i="22"/>
  <c r="H687" i="22"/>
  <c r="H688" i="22"/>
  <c r="H786" i="22"/>
  <c r="H854" i="22"/>
  <c r="H614" i="22"/>
  <c r="H615" i="22"/>
  <c r="H641" i="22"/>
  <c r="H686" i="22"/>
  <c r="H784" i="22"/>
  <c r="H785" i="22"/>
  <c r="H960" i="22"/>
  <c r="H135" i="22"/>
  <c r="H136" i="22"/>
  <c r="H193" i="22"/>
  <c r="H194" i="22"/>
  <c r="H214" i="22"/>
  <c r="H455" i="22"/>
  <c r="H456" i="22"/>
  <c r="H457" i="22"/>
  <c r="H524" i="22"/>
  <c r="H642" i="22"/>
  <c r="H664" i="22"/>
  <c r="H741" i="22"/>
  <c r="H773" i="22"/>
  <c r="H937" i="22"/>
  <c r="H37" i="22"/>
  <c r="H195" i="22"/>
  <c r="H196" i="22"/>
  <c r="H215" i="22"/>
  <c r="H318" i="22"/>
  <c r="H319" i="22"/>
  <c r="H330" i="22"/>
  <c r="H667" i="22"/>
  <c r="H216" i="22"/>
  <c r="H787" i="22"/>
  <c r="H73" i="22"/>
  <c r="H788" i="22"/>
  <c r="H665" i="22"/>
  <c r="H742" i="22"/>
  <c r="H890" i="22"/>
  <c r="H891" i="22"/>
  <c r="H666" i="22"/>
  <c r="H743" i="22"/>
  <c r="H855" i="22"/>
  <c r="H892" i="22"/>
  <c r="H156" i="22"/>
  <c r="H245" i="22"/>
  <c r="H61" i="22"/>
  <c r="H110" i="22"/>
  <c r="H744" i="22"/>
  <c r="H801" i="22"/>
  <c r="H111" i="22"/>
  <c r="H218" i="22"/>
  <c r="H219" i="22"/>
  <c r="H107" i="22"/>
  <c r="H458" i="22"/>
  <c r="H525" i="22"/>
  <c r="H893" i="22"/>
  <c r="H108" i="22"/>
  <c r="H246" i="22"/>
  <c r="H283" i="22"/>
  <c r="H320" i="22"/>
  <c r="H706" i="22"/>
  <c r="H800" i="22"/>
  <c r="H109" i="22"/>
  <c r="H217" i="22"/>
  <c r="H284" i="22"/>
  <c r="H459" i="22"/>
  <c r="H526" i="22"/>
  <c r="H724" i="22"/>
  <c r="H220" i="22"/>
  <c r="H221" i="22"/>
  <c r="H95" i="22"/>
  <c r="H96" i="22"/>
  <c r="H895" i="22"/>
  <c r="H62" i="22"/>
  <c r="H225" i="22"/>
  <c r="H94" i="22"/>
  <c r="H460" i="22"/>
  <c r="H745" i="22"/>
  <c r="H668" i="22"/>
  <c r="H894" i="22"/>
  <c r="H222" i="22"/>
  <c r="H223" i="22"/>
  <c r="H746" i="22"/>
  <c r="H961" i="22"/>
  <c r="H747" i="22"/>
  <c r="H856" i="22"/>
  <c r="H857" i="22"/>
  <c r="H962" i="22"/>
  <c r="H97" i="22"/>
  <c r="H224" i="22"/>
  <c r="H331" i="22"/>
  <c r="H643" i="22"/>
  <c r="H351" i="22"/>
  <c r="H461" i="22"/>
  <c r="H577" i="22"/>
  <c r="H644" i="22"/>
  <c r="H802" i="22"/>
  <c r="H896" i="22"/>
  <c r="H918" i="22"/>
  <c r="H933" i="22"/>
  <c r="H226" i="22"/>
  <c r="H328" i="22"/>
  <c r="H462" i="22"/>
  <c r="H578" i="22"/>
  <c r="H579" i="22"/>
  <c r="H689" i="22"/>
  <c r="H774" i="22"/>
  <c r="H803" i="22"/>
  <c r="H897" i="22"/>
  <c r="H924" i="22"/>
  <c r="H3" i="22"/>
  <c r="H321" i="22"/>
  <c r="H463" i="22"/>
  <c r="H690" i="22"/>
  <c r="H823" i="22"/>
  <c r="H83" i="22"/>
  <c r="H138" i="22"/>
  <c r="H322" i="22"/>
  <c r="H464" i="22"/>
  <c r="H465" i="22"/>
  <c r="H352" i="22"/>
  <c r="H707" i="22"/>
  <c r="H748" i="22"/>
  <c r="H285" i="22"/>
  <c r="H286" i="22"/>
  <c r="H708" i="22"/>
  <c r="H709" i="22"/>
  <c r="H287" i="22"/>
  <c r="H466" i="22"/>
  <c r="H467" i="22"/>
  <c r="H858" i="22"/>
  <c r="H288" i="22"/>
  <c r="H289" i="22"/>
  <c r="H468" i="22"/>
  <c r="H669" i="22"/>
  <c r="H139" i="22"/>
  <c r="H353" i="22"/>
  <c r="H469" i="22"/>
  <c r="H74" i="22"/>
  <c r="H963" i="22"/>
  <c r="H15" i="22"/>
  <c r="H63" i="22"/>
  <c r="H147" i="22"/>
  <c r="H227" i="22"/>
  <c r="H249" i="22"/>
  <c r="H470" i="22"/>
  <c r="H495" i="22"/>
  <c r="H911" i="22"/>
  <c r="H148" i="22"/>
  <c r="H250" i="22"/>
  <c r="H695" i="22"/>
  <c r="H919" i="22"/>
  <c r="H42" i="22"/>
  <c r="H228" i="22"/>
  <c r="H251" i="22"/>
  <c r="H471" i="22"/>
  <c r="H749" i="22"/>
  <c r="H804" i="22"/>
  <c r="H829" i="22"/>
  <c r="H140" i="22"/>
  <c r="H472" i="22"/>
  <c r="H332" i="22"/>
  <c r="H710" i="22"/>
  <c r="H817" i="22"/>
  <c r="H157" i="22"/>
  <c r="H252" i="22"/>
  <c r="H360" i="22"/>
  <c r="H473" i="22"/>
  <c r="H496" i="22"/>
  <c r="H898" i="22"/>
  <c r="H43" i="22"/>
  <c r="H76" i="22"/>
  <c r="H141" i="22"/>
  <c r="H158" i="22"/>
  <c r="H229" i="22"/>
  <c r="H253" i="22"/>
  <c r="H323" i="22"/>
  <c r="H527" i="22"/>
  <c r="H645" i="22"/>
  <c r="H691" i="22"/>
  <c r="H925" i="22"/>
  <c r="H930" i="22"/>
  <c r="H16" i="22"/>
  <c r="H44" i="22"/>
  <c r="H166" i="22"/>
  <c r="H354" i="22"/>
  <c r="H474" i="22"/>
  <c r="H497" i="22"/>
  <c r="H750" i="22"/>
  <c r="H912" i="22"/>
  <c r="H77" i="22"/>
  <c r="H167" i="22"/>
  <c r="H361" i="22"/>
  <c r="H475" i="22"/>
  <c r="H476" i="22"/>
  <c r="H646" i="22"/>
  <c r="H711" i="22"/>
  <c r="H824" i="22"/>
  <c r="H926" i="22"/>
  <c r="H230" i="22"/>
  <c r="H254" i="22"/>
  <c r="H290" i="22"/>
  <c r="H477" i="22"/>
  <c r="H805" i="22"/>
  <c r="H913" i="22"/>
  <c r="H498" i="22"/>
  <c r="H751" i="22"/>
  <c r="H964" i="22"/>
  <c r="H78" i="22"/>
  <c r="H528" i="22"/>
  <c r="H555" i="22"/>
  <c r="H647" i="22"/>
  <c r="H965" i="22"/>
  <c r="H79" i="22"/>
  <c r="H197" i="22"/>
  <c r="H355" i="22"/>
  <c r="H616" i="22"/>
  <c r="H899" i="22"/>
  <c r="H966" i="22"/>
  <c r="H45" i="22"/>
  <c r="H64" i="22"/>
  <c r="H198" i="22"/>
  <c r="H291" i="22"/>
  <c r="H900" i="22"/>
  <c r="H859" i="22"/>
  <c r="H159" i="22"/>
  <c r="H901" i="22"/>
  <c r="H112" i="22"/>
  <c r="H113" i="22"/>
  <c r="H114" i="22"/>
  <c r="H255" i="22"/>
  <c r="H478" i="22"/>
  <c r="H529" i="22"/>
  <c r="H4" i="22"/>
  <c r="H84" i="22"/>
  <c r="H324" i="22"/>
  <c r="H325" i="22"/>
  <c r="H479" i="22"/>
  <c r="H480" i="22"/>
  <c r="H481" i="22"/>
  <c r="H482" i="22"/>
  <c r="H580" i="22"/>
  <c r="H648" i="22"/>
  <c r="H692" i="22"/>
  <c r="H775" i="22"/>
  <c r="H806" i="22"/>
  <c r="H902" i="22"/>
  <c r="H903" i="22"/>
  <c r="H920" i="22"/>
  <c r="H927" i="22"/>
  <c r="H934" i="22"/>
  <c r="H46" i="22"/>
  <c r="H80" i="22"/>
  <c r="H149" i="22"/>
  <c r="H150" i="22"/>
  <c r="H256" i="22"/>
  <c r="H257" i="22"/>
  <c r="H258" i="22"/>
  <c r="H483" i="22"/>
  <c r="H499" i="22"/>
  <c r="H921" i="22"/>
  <c r="H17" i="22"/>
  <c r="H47" i="22"/>
  <c r="H48" i="22"/>
  <c r="H81" i="22"/>
  <c r="H142" i="22"/>
  <c r="H362" i="22"/>
  <c r="H484" i="22"/>
  <c r="H485" i="22"/>
  <c r="H486" i="22"/>
  <c r="H487" i="22"/>
  <c r="H649" i="22"/>
  <c r="H693" i="22"/>
  <c r="H807" i="22"/>
  <c r="H914" i="22"/>
  <c r="H915" i="22"/>
  <c r="H928" i="22"/>
  <c r="H929" i="22"/>
  <c r="H86" i="22"/>
  <c r="H292" i="22"/>
  <c r="H530" i="22"/>
  <c r="H531" i="22"/>
  <c r="H670" i="22"/>
  <c r="H712" i="22"/>
  <c r="H713" i="22"/>
  <c r="H5" i="22"/>
  <c r="H98" i="22"/>
  <c r="H99" i="22"/>
  <c r="H100" i="22"/>
  <c r="H293" i="22"/>
  <c r="H326" i="22"/>
  <c r="H714" i="22"/>
  <c r="H715" i="22"/>
  <c r="H716" i="22"/>
  <c r="H752" i="22"/>
  <c r="H776" i="22"/>
  <c r="H860" i="22"/>
  <c r="H49" i="22"/>
  <c r="H65" i="22"/>
  <c r="H151" i="22"/>
  <c r="H152" i="22"/>
  <c r="H356" i="22"/>
  <c r="H753" i="22"/>
  <c r="H754" i="22"/>
  <c r="H808" i="22"/>
  <c r="H830" i="22"/>
  <c r="H831" i="22"/>
  <c r="H87" i="22"/>
  <c r="H294" i="22"/>
  <c r="H295" i="22"/>
  <c r="H296" i="22"/>
  <c r="H297" i="22"/>
  <c r="H298" i="22"/>
  <c r="H488" i="22"/>
  <c r="H652" i="22"/>
  <c r="H717" i="22"/>
  <c r="H755" i="22"/>
  <c r="H809" i="22"/>
  <c r="H810" i="22"/>
  <c r="E50" i="33" l="1"/>
  <c r="H50" i="33" s="1"/>
  <c r="E34" i="33"/>
  <c r="H34" i="33" s="1"/>
  <c r="E12" i="33"/>
  <c r="H12" i="33" s="1"/>
  <c r="E17" i="33"/>
  <c r="H17" i="33" s="1"/>
  <c r="E49" i="33"/>
  <c r="H49" i="33" s="1"/>
  <c r="E23" i="33"/>
  <c r="H23" i="33" s="1"/>
  <c r="G55" i="33"/>
  <c r="E24" i="33"/>
  <c r="H24" i="33" s="1"/>
  <c r="E46" i="33"/>
  <c r="H46" i="33" s="1"/>
  <c r="E40" i="33"/>
  <c r="H40" i="33" s="1"/>
  <c r="E16" i="33"/>
  <c r="H16" i="33" s="1"/>
  <c r="G9" i="33"/>
  <c r="E7" i="33"/>
  <c r="H7" i="33" s="1"/>
  <c r="E30" i="33"/>
  <c r="H30" i="33" s="1"/>
  <c r="E14" i="33"/>
  <c r="H14" i="33" s="1"/>
  <c r="F60" i="14"/>
  <c r="F59" i="14"/>
  <c r="F58" i="14"/>
  <c r="F57" i="14"/>
  <c r="F56" i="14"/>
  <c r="F55" i="14"/>
  <c r="F54" i="14"/>
  <c r="F53" i="14"/>
  <c r="F52" i="14"/>
  <c r="F51" i="14"/>
  <c r="F50" i="14"/>
  <c r="F49" i="14"/>
  <c r="F48" i="14"/>
  <c r="F47" i="14"/>
  <c r="F46" i="14"/>
  <c r="F45" i="14"/>
  <c r="F44" i="14"/>
  <c r="F43" i="14"/>
  <c r="F42" i="14"/>
  <c r="F41" i="14"/>
  <c r="F40" i="14"/>
  <c r="F39" i="14"/>
  <c r="F38" i="14"/>
  <c r="F37" i="14"/>
  <c r="F36" i="14"/>
  <c r="F35" i="14"/>
  <c r="F34" i="14"/>
  <c r="F33" i="14"/>
  <c r="F32" i="14"/>
  <c r="F31" i="14"/>
  <c r="F30" i="14"/>
  <c r="F29" i="14"/>
  <c r="F28" i="14"/>
  <c r="F27" i="14"/>
  <c r="F26" i="14"/>
  <c r="F25" i="14"/>
  <c r="F24" i="14"/>
  <c r="F23" i="14"/>
  <c r="F22" i="14"/>
  <c r="F21" i="14"/>
  <c r="F20" i="14"/>
  <c r="F19" i="14"/>
  <c r="F18" i="14"/>
  <c r="F17" i="14"/>
  <c r="F16" i="14"/>
  <c r="F15" i="14"/>
  <c r="F14" i="14"/>
  <c r="F13" i="14"/>
  <c r="F12" i="14"/>
  <c r="F11" i="14"/>
  <c r="F10" i="14"/>
  <c r="F9" i="14"/>
  <c r="F8" i="14"/>
  <c r="F7" i="14"/>
  <c r="I6" i="14"/>
  <c r="F6" i="14"/>
  <c r="I5" i="14"/>
  <c r="F5" i="14"/>
  <c r="I4" i="14"/>
  <c r="F4" i="14"/>
  <c r="I3" i="14"/>
  <c r="F3" i="14"/>
  <c r="I2" i="14"/>
  <c r="F2" i="14"/>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I6" i="13"/>
  <c r="F6" i="13"/>
  <c r="I5" i="13"/>
  <c r="F5" i="13"/>
  <c r="I4" i="13"/>
  <c r="F4" i="13"/>
  <c r="I3" i="13"/>
  <c r="F3" i="13"/>
  <c r="I2" i="13"/>
  <c r="F2" i="13"/>
  <c r="F106" i="8"/>
  <c r="E106" i="8"/>
  <c r="D106" i="8"/>
  <c r="C106" i="8"/>
  <c r="B106" i="8"/>
  <c r="F105" i="8"/>
  <c r="E105" i="8"/>
  <c r="D105" i="8"/>
  <c r="C105" i="8"/>
  <c r="B105" i="8"/>
  <c r="F104" i="8"/>
  <c r="E104" i="8"/>
  <c r="D104" i="8"/>
  <c r="C104" i="8"/>
  <c r="B104" i="8"/>
  <c r="F103" i="8"/>
  <c r="E103" i="8"/>
  <c r="D103" i="8"/>
  <c r="C103" i="8"/>
  <c r="B103" i="8"/>
  <c r="F102" i="8"/>
  <c r="E102" i="8"/>
  <c r="D102" i="8"/>
  <c r="C102" i="8"/>
  <c r="B102" i="8"/>
  <c r="F101" i="8"/>
  <c r="E101" i="8"/>
  <c r="D101" i="8"/>
  <c r="C101" i="8"/>
  <c r="B101" i="8"/>
  <c r="F100" i="8"/>
  <c r="E100" i="8"/>
  <c r="D100" i="8"/>
  <c r="C100" i="8"/>
  <c r="B100" i="8"/>
  <c r="F99" i="8"/>
  <c r="E99" i="8"/>
  <c r="D99" i="8"/>
  <c r="C99" i="8"/>
  <c r="B99" i="8"/>
  <c r="F98" i="8"/>
  <c r="E98" i="8"/>
  <c r="D98" i="8"/>
  <c r="C98" i="8"/>
  <c r="B98" i="8"/>
  <c r="F97" i="8"/>
  <c r="E97" i="8"/>
  <c r="D97" i="8"/>
  <c r="C97" i="8"/>
  <c r="B97" i="8"/>
  <c r="F96" i="8"/>
  <c r="E96" i="8"/>
  <c r="D96" i="8"/>
  <c r="C96" i="8"/>
  <c r="B96" i="8"/>
  <c r="F95" i="8"/>
  <c r="E95" i="8"/>
  <c r="D95" i="8"/>
  <c r="C95" i="8"/>
  <c r="B95" i="8"/>
  <c r="F94" i="8"/>
  <c r="E94" i="8"/>
  <c r="D94" i="8"/>
  <c r="C94" i="8"/>
  <c r="B94" i="8"/>
  <c r="F93" i="8"/>
  <c r="E93" i="8"/>
  <c r="D93" i="8"/>
  <c r="C93" i="8"/>
  <c r="B93" i="8"/>
  <c r="F92" i="8"/>
  <c r="E92" i="8"/>
  <c r="D92" i="8"/>
  <c r="C92" i="8"/>
  <c r="B92" i="8"/>
  <c r="F91" i="8"/>
  <c r="E91" i="8"/>
  <c r="D91" i="8"/>
  <c r="C91" i="8"/>
  <c r="B91" i="8"/>
  <c r="F90" i="8"/>
  <c r="E90" i="8"/>
  <c r="D90" i="8"/>
  <c r="C90" i="8"/>
  <c r="B90" i="8"/>
  <c r="F89" i="8"/>
  <c r="E89" i="8"/>
  <c r="D89" i="8"/>
  <c r="C89" i="8"/>
  <c r="B89" i="8"/>
  <c r="F88" i="8"/>
  <c r="E88" i="8"/>
  <c r="D88" i="8"/>
  <c r="C88" i="8"/>
  <c r="B88" i="8"/>
  <c r="F87" i="8"/>
  <c r="E87" i="8"/>
  <c r="D87" i="8"/>
  <c r="C87" i="8"/>
  <c r="B87" i="8"/>
  <c r="F86" i="8"/>
  <c r="E86" i="8"/>
  <c r="D86" i="8"/>
  <c r="C86" i="8"/>
  <c r="B86" i="8"/>
  <c r="F85" i="8"/>
  <c r="E85" i="8"/>
  <c r="D85" i="8"/>
  <c r="C85" i="8"/>
  <c r="B85" i="8"/>
  <c r="F84" i="8"/>
  <c r="E84" i="8"/>
  <c r="D84" i="8"/>
  <c r="C84" i="8"/>
  <c r="B84" i="8"/>
  <c r="F83" i="8"/>
  <c r="E83" i="8"/>
  <c r="D83" i="8"/>
  <c r="C83" i="8"/>
  <c r="B83" i="8"/>
  <c r="F82" i="8"/>
  <c r="E82" i="8"/>
  <c r="D82" i="8"/>
  <c r="C82" i="8"/>
  <c r="B82" i="8"/>
  <c r="F81" i="8"/>
  <c r="E81" i="8"/>
  <c r="D81" i="8"/>
  <c r="C81" i="8"/>
  <c r="B81" i="8"/>
  <c r="F80" i="8"/>
  <c r="E80" i="8"/>
  <c r="D80" i="8"/>
  <c r="C80" i="8"/>
  <c r="B80" i="8"/>
  <c r="F79" i="8"/>
  <c r="E79" i="8"/>
  <c r="D79" i="8"/>
  <c r="C79" i="8"/>
  <c r="B79" i="8"/>
  <c r="F78" i="8"/>
  <c r="E78" i="8"/>
  <c r="D78" i="8"/>
  <c r="C78" i="8"/>
  <c r="B78" i="8"/>
  <c r="F77" i="8"/>
  <c r="E77" i="8"/>
  <c r="D77" i="8"/>
  <c r="C77" i="8"/>
  <c r="B77" i="8"/>
  <c r="F76" i="8"/>
  <c r="E76" i="8"/>
  <c r="D76" i="8"/>
  <c r="C76" i="8"/>
  <c r="B76" i="8"/>
  <c r="F75" i="8"/>
  <c r="E75" i="8"/>
  <c r="D75" i="8"/>
  <c r="C75" i="8"/>
  <c r="B75" i="8"/>
  <c r="F74" i="8"/>
  <c r="E74" i="8"/>
  <c r="D74" i="8"/>
  <c r="C74" i="8"/>
  <c r="B74" i="8"/>
  <c r="F73" i="8"/>
  <c r="E73" i="8"/>
  <c r="D73" i="8"/>
  <c r="C73" i="8"/>
  <c r="B73" i="8"/>
  <c r="F72" i="8"/>
  <c r="E72" i="8"/>
  <c r="D72" i="8"/>
  <c r="C72" i="8"/>
  <c r="B72" i="8"/>
  <c r="F71" i="8"/>
  <c r="E71" i="8"/>
  <c r="D71" i="8"/>
  <c r="C71" i="8"/>
  <c r="B71" i="8"/>
  <c r="F70" i="8"/>
  <c r="E70" i="8"/>
  <c r="D70" i="8"/>
  <c r="C70" i="8"/>
  <c r="B70" i="8"/>
  <c r="F69" i="8"/>
  <c r="E69" i="8"/>
  <c r="D69" i="8"/>
  <c r="C69" i="8"/>
  <c r="B69" i="8"/>
  <c r="F68" i="8"/>
  <c r="E68" i="8"/>
  <c r="D68" i="8"/>
  <c r="C68" i="8"/>
  <c r="B68" i="8"/>
  <c r="F67" i="8"/>
  <c r="E67" i="8"/>
  <c r="D67" i="8"/>
  <c r="C67" i="8"/>
  <c r="B67" i="8"/>
  <c r="F66" i="8"/>
  <c r="E66" i="8"/>
  <c r="D66" i="8"/>
  <c r="C66" i="8"/>
  <c r="B66" i="8"/>
  <c r="F65" i="8"/>
  <c r="E65" i="8"/>
  <c r="D65" i="8"/>
  <c r="C65" i="8"/>
  <c r="B65" i="8"/>
  <c r="F64" i="8"/>
  <c r="E64" i="8"/>
  <c r="D64" i="8"/>
  <c r="C64" i="8"/>
  <c r="B64" i="8"/>
  <c r="F63" i="8"/>
  <c r="E63" i="8"/>
  <c r="D63" i="8"/>
  <c r="C63" i="8"/>
  <c r="B63" i="8"/>
  <c r="F62" i="8"/>
  <c r="E62" i="8"/>
  <c r="D62" i="8"/>
  <c r="C62" i="8"/>
  <c r="B62" i="8"/>
  <c r="F61" i="8"/>
  <c r="E61" i="8"/>
  <c r="D61" i="8"/>
  <c r="C61" i="8"/>
  <c r="B61" i="8"/>
  <c r="F60" i="8"/>
  <c r="E60" i="8"/>
  <c r="D60" i="8"/>
  <c r="C60" i="8"/>
  <c r="B60" i="8"/>
  <c r="F59" i="8"/>
  <c r="E59" i="8"/>
  <c r="D59" i="8"/>
  <c r="C59" i="8"/>
  <c r="B59" i="8"/>
  <c r="F58" i="8"/>
  <c r="E58" i="8"/>
  <c r="D58" i="8"/>
  <c r="C58" i="8"/>
  <c r="B58" i="8"/>
  <c r="F57" i="8"/>
  <c r="E57" i="8"/>
  <c r="D57" i="8"/>
  <c r="C57" i="8"/>
  <c r="B57" i="8"/>
  <c r="F56" i="8"/>
  <c r="E56" i="8"/>
  <c r="D56" i="8"/>
  <c r="C56" i="8"/>
  <c r="B56" i="8"/>
  <c r="F55" i="8"/>
  <c r="E55" i="8"/>
  <c r="D55" i="8"/>
  <c r="C55" i="8"/>
  <c r="B55" i="8"/>
  <c r="F54" i="8"/>
  <c r="E54" i="8"/>
  <c r="D54" i="8"/>
  <c r="C54" i="8"/>
  <c r="B54" i="8"/>
  <c r="F53" i="8"/>
  <c r="E53" i="8"/>
  <c r="D53" i="8"/>
  <c r="C53" i="8"/>
  <c r="B53" i="8"/>
  <c r="F52" i="8"/>
  <c r="E52" i="8"/>
  <c r="D52" i="8"/>
  <c r="C52" i="8"/>
  <c r="B52" i="8"/>
  <c r="F51" i="8"/>
  <c r="E51" i="8"/>
  <c r="D51" i="8"/>
  <c r="C51" i="8"/>
  <c r="B51" i="8"/>
  <c r="F50" i="8"/>
  <c r="E50" i="8"/>
  <c r="D50" i="8"/>
  <c r="C50" i="8"/>
  <c r="B50" i="8"/>
  <c r="F49" i="8"/>
  <c r="E49" i="8"/>
  <c r="D49" i="8"/>
  <c r="C49" i="8"/>
  <c r="B49" i="8"/>
  <c r="F48" i="8"/>
  <c r="E48" i="8"/>
  <c r="D48" i="8"/>
  <c r="C48" i="8"/>
  <c r="B48" i="8"/>
  <c r="F47" i="8"/>
  <c r="E47" i="8"/>
  <c r="D47" i="8"/>
  <c r="C47" i="8"/>
  <c r="B47" i="8"/>
  <c r="F46" i="8"/>
  <c r="E46" i="8"/>
  <c r="D46" i="8"/>
  <c r="C46" i="8"/>
  <c r="B46" i="8"/>
  <c r="F45" i="8"/>
  <c r="E45" i="8"/>
  <c r="D45" i="8"/>
  <c r="C45" i="8"/>
  <c r="B45" i="8"/>
  <c r="F44" i="8"/>
  <c r="E44" i="8"/>
  <c r="D44" i="8"/>
  <c r="C44" i="8"/>
  <c r="B44" i="8"/>
  <c r="F43" i="8"/>
  <c r="E43" i="8"/>
  <c r="D43" i="8"/>
  <c r="C43" i="8"/>
  <c r="B43" i="8"/>
  <c r="F42" i="8"/>
  <c r="E42" i="8"/>
  <c r="D42" i="8"/>
  <c r="C42" i="8"/>
  <c r="B42" i="8"/>
  <c r="F41" i="8"/>
  <c r="E41" i="8"/>
  <c r="D41" i="8"/>
  <c r="C41" i="8"/>
  <c r="B41" i="8"/>
  <c r="F40" i="8"/>
  <c r="E40" i="8"/>
  <c r="D40" i="8"/>
  <c r="C40" i="8"/>
  <c r="B40" i="8"/>
  <c r="F39" i="8"/>
  <c r="E39" i="8"/>
  <c r="D39" i="8"/>
  <c r="C39" i="8"/>
  <c r="B39" i="8"/>
  <c r="F38" i="8"/>
  <c r="E38" i="8"/>
  <c r="D38" i="8"/>
  <c r="C38" i="8"/>
  <c r="B38" i="8"/>
  <c r="F37" i="8"/>
  <c r="E37" i="8"/>
  <c r="D37" i="8"/>
  <c r="C37" i="8"/>
  <c r="B37" i="8"/>
  <c r="F36" i="8"/>
  <c r="E36" i="8"/>
  <c r="D36" i="8"/>
  <c r="C36" i="8"/>
  <c r="B36" i="8"/>
  <c r="F35" i="8"/>
  <c r="E35" i="8"/>
  <c r="D35" i="8"/>
  <c r="C35" i="8"/>
  <c r="B35" i="8"/>
  <c r="F34" i="8"/>
  <c r="E34" i="8"/>
  <c r="D34" i="8"/>
  <c r="C34" i="8"/>
  <c r="B34" i="8"/>
  <c r="F33" i="8"/>
  <c r="E33" i="8"/>
  <c r="D33" i="8"/>
  <c r="C33" i="8"/>
  <c r="B33" i="8"/>
  <c r="F32" i="8"/>
  <c r="E32" i="8"/>
  <c r="D32" i="8"/>
  <c r="C32" i="8"/>
  <c r="B32" i="8"/>
  <c r="F31" i="8"/>
  <c r="E31" i="8"/>
  <c r="D31" i="8"/>
  <c r="C31" i="8"/>
  <c r="B31" i="8"/>
  <c r="F30" i="8"/>
  <c r="E30" i="8"/>
  <c r="D30" i="8"/>
  <c r="C30" i="8"/>
  <c r="B30" i="8"/>
  <c r="F29" i="8"/>
  <c r="E29" i="8"/>
  <c r="D29" i="8"/>
  <c r="C29" i="8"/>
  <c r="B29" i="8"/>
  <c r="F28" i="8"/>
  <c r="E28" i="8"/>
  <c r="D28" i="8"/>
  <c r="C28" i="8"/>
  <c r="B28" i="8"/>
  <c r="F27" i="8"/>
  <c r="E27" i="8"/>
  <c r="D27" i="8"/>
  <c r="C27" i="8"/>
  <c r="B27" i="8"/>
  <c r="F26" i="8"/>
  <c r="E26" i="8"/>
  <c r="D26" i="8"/>
  <c r="C26" i="8"/>
  <c r="B26" i="8"/>
  <c r="F25" i="8"/>
  <c r="E25" i="8"/>
  <c r="D25" i="8"/>
  <c r="C25" i="8"/>
  <c r="B25" i="8"/>
  <c r="F24" i="8"/>
  <c r="E24" i="8"/>
  <c r="D24" i="8"/>
  <c r="C24" i="8"/>
  <c r="B24" i="8"/>
  <c r="F23" i="8"/>
  <c r="E23" i="8"/>
  <c r="D23" i="8"/>
  <c r="C23" i="8"/>
  <c r="B23" i="8"/>
  <c r="F22" i="8"/>
  <c r="E22" i="8"/>
  <c r="D22" i="8"/>
  <c r="C22" i="8"/>
  <c r="B22" i="8"/>
  <c r="F21" i="8"/>
  <c r="E21" i="8"/>
  <c r="D21" i="8"/>
  <c r="C21" i="8"/>
  <c r="B21" i="8"/>
  <c r="F20" i="8"/>
  <c r="E20" i="8"/>
  <c r="D20" i="8"/>
  <c r="C20" i="8"/>
  <c r="B20" i="8"/>
  <c r="F19" i="8"/>
  <c r="E19" i="8"/>
  <c r="D19" i="8"/>
  <c r="C19" i="8"/>
  <c r="B19" i="8"/>
  <c r="F18" i="8"/>
  <c r="E18" i="8"/>
  <c r="D18" i="8"/>
  <c r="C18" i="8"/>
  <c r="B18" i="8"/>
  <c r="F17" i="8"/>
  <c r="E17" i="8"/>
  <c r="D17" i="8"/>
  <c r="C17" i="8"/>
  <c r="B17" i="8"/>
  <c r="F16" i="8"/>
  <c r="E16" i="8"/>
  <c r="D16" i="8"/>
  <c r="C16" i="8"/>
  <c r="B16" i="8"/>
  <c r="F15" i="8"/>
  <c r="E15" i="8"/>
  <c r="D15" i="8"/>
  <c r="C15" i="8"/>
  <c r="B15" i="8"/>
  <c r="F14" i="8"/>
  <c r="E14" i="8"/>
  <c r="D14" i="8"/>
  <c r="C14" i="8"/>
  <c r="B14" i="8"/>
  <c r="F13" i="8"/>
  <c r="E13" i="8"/>
  <c r="D13" i="8"/>
  <c r="C13" i="8"/>
  <c r="B13" i="8"/>
  <c r="F12" i="8"/>
  <c r="E12" i="8"/>
  <c r="D12" i="8"/>
  <c r="C12" i="8"/>
  <c r="B12" i="8"/>
  <c r="F11" i="8"/>
  <c r="E11" i="8"/>
  <c r="D11" i="8"/>
  <c r="C11" i="8"/>
  <c r="B11" i="8"/>
  <c r="F10" i="8"/>
  <c r="E10" i="8"/>
  <c r="D10" i="8"/>
  <c r="C10" i="8"/>
  <c r="B10" i="8"/>
  <c r="F9" i="8"/>
  <c r="E9" i="8"/>
  <c r="D9" i="8"/>
  <c r="C9" i="8"/>
  <c r="B9" i="8"/>
  <c r="F8" i="8"/>
  <c r="E8" i="8"/>
  <c r="D8" i="8"/>
  <c r="C8" i="8"/>
  <c r="B8" i="8"/>
  <c r="F7" i="8"/>
  <c r="E7" i="8"/>
  <c r="D7" i="8"/>
  <c r="C7" i="8"/>
  <c r="B7" i="8"/>
  <c r="F6" i="8"/>
  <c r="E6" i="8"/>
  <c r="D6" i="8"/>
  <c r="C6" i="8"/>
  <c r="B6" i="8"/>
  <c r="F5" i="8"/>
  <c r="E5" i="8"/>
  <c r="D5" i="8"/>
  <c r="C5" i="8"/>
  <c r="B5" i="8"/>
  <c r="F4" i="8"/>
  <c r="E4" i="8"/>
  <c r="D4" i="8"/>
  <c r="C4" i="8"/>
  <c r="B4" i="8"/>
  <c r="F3" i="8"/>
  <c r="E3" i="8"/>
  <c r="D3" i="8"/>
  <c r="C3" i="8"/>
  <c r="B3" i="8"/>
  <c r="F2" i="8"/>
  <c r="E2" i="8"/>
  <c r="D2" i="8"/>
  <c r="C2" i="8"/>
  <c r="B2" i="8"/>
  <c r="D247" i="22" l="1"/>
  <c r="D494" i="22"/>
  <c r="D75" i="22"/>
  <c r="D165" i="22"/>
  <c r="D248" i="22"/>
  <c r="F75" i="22"/>
  <c r="F165" i="22"/>
  <c r="F247" i="22"/>
  <c r="F494" i="22"/>
  <c r="F248" i="22"/>
  <c r="H494" i="22"/>
  <c r="H247" i="22"/>
  <c r="H165" i="22"/>
  <c r="H248" i="22"/>
  <c r="H75" i="22"/>
  <c r="E247" i="22"/>
  <c r="E494" i="22"/>
  <c r="E165" i="22"/>
  <c r="E248" i="22"/>
  <c r="E75" i="22"/>
  <c r="G165" i="22"/>
  <c r="G248" i="22"/>
  <c r="G75" i="22"/>
  <c r="G494" i="22"/>
  <c r="G247" i="2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C644D1-BF79-4DDC-9366-714248D77BB3}" keepAlive="1" name="Query - athlete entries" description="Verbinding maken met de query athlete entries in de werkmap." type="5" refreshedVersion="6" background="1" saveData="1">
    <dbPr connection="Provider=Microsoft.Mashup.OleDb.1;Data Source=$Workbook$;Location=athlete entries;Extended Properties=&quot;&quot;" command="SELECT * FROM [athlete entries]"/>
  </connection>
  <connection id="2" xr16:uid="{53290FEA-7AC5-4F9B-883E-4D455DE8CB51}" keepAlive="1" name="Query - Categories and entries (2)" description="Verbinding maken met de query Categories and entries (2) in de werkmap." type="5" refreshedVersion="6" background="1" saveData="1">
    <dbPr connection="Provider=Microsoft.Mashup.OleDb.1;Data Source=$Workbook$;Location=Categories and entries (2);Extended Properties=&quot;&quot;" command="SELECT * FROM [Categories and entries (2)]"/>
  </connection>
  <connection id="3" xr16:uid="{A2513597-4921-4862-93A5-0D7C0CAB58F8}" keepAlive="1" name="Query - Participation Count Clubs" description="Verbinding maken met de query Participation Count Clubs in de werkmap." type="5" refreshedVersion="6" background="1">
    <dbPr connection="Provider=Microsoft.Mashup.OleDb.1;Data Source=$Workbook$;Location=Participation Count Clubs;Extended Properties=&quot;&quot;" command="SELECT * FROM [Participation Count Clubs]"/>
  </connection>
  <connection id="4" xr16:uid="{527A5BC9-1BF7-4492-9FF9-082D3210609B}" keepAlive="1" name="Query - Participation Count Clubs (2)" description="Verbinding maken met de query Participation Count Clubs (2) in de werkmap." type="5" refreshedVersion="6" background="1" saveData="1">
    <dbPr connection="Provider=Microsoft.Mashup.OleDb.1;Data Source=$Workbook$;Location=Participation Count Clubs (2);Extended Properties=&quot;&quot;" command="SELECT * FROM [Participation Count Clubs (2)]"/>
  </connection>
  <connection id="5" xr16:uid="{4636BBF8-5D44-4B34-B2E4-E72EC186CE72}" keepAlive="1" name="Query - Participation Count Clubs (3)" description="Verbinding maken met de query Participation Count Clubs (3) in de werkmap." type="5" refreshedVersion="6" background="1" saveData="1">
    <dbPr connection="Provider=Microsoft.Mashup.OleDb.1;Data Source=$Workbook$;Location=&quot;Participation Count Clubs (3)&quot;;Extended Properties=&quot;&quot;" command="SELECT * FROM [Participation Count Clubs (3)]"/>
  </connection>
  <connection id="6" xr16:uid="{245196DE-68C8-4772-B3D7-358F3E1A567B}" keepAlive="1" name="Query - Participation Count Clubs (4)" description="Verbinding maken met de query Participation Count Clubs (4) in de werkmap." type="5" refreshedVersion="6" background="1" saveData="1">
    <dbPr connection="Provider=Microsoft.Mashup.OleDb.1;Data Source=$Workbook$;Location=&quot;Participation Count Clubs (4)&quot;;Extended Properties=&quot;&quot;" command="SELECT * FROM [Participation Count Clubs (4)]"/>
  </connection>
  <connection id="7" xr16:uid="{EAC2A8CA-C076-40AF-95C5-FBCBFB21C3F4}" keepAlive="1" name="Query - Results" description="Verbinding maken met de query Results in de werkmap." type="5" refreshedVersion="6" background="1" saveData="1">
    <dbPr connection="Provider=Microsoft.Mashup.OleDb.1;Data Source=$Workbook$;Location=Results;Extended Properties=&quot;&quot;" command="SELECT * FROM [Results]"/>
  </connection>
  <connection id="8" xr16:uid="{4BEDF55C-913A-48D2-9D77-9C4E038EA757}" keepAlive="1" name="Query - Results (2)" description="Verbinding maken met de query Results (2) in de werkmap." type="5" refreshedVersion="6" background="1" saveData="1">
    <dbPr connection="Provider=Microsoft.Mashup.OleDb.1;Data Source=$Workbook$;Location=&quot;Results (2)&quot;;Extended Properties=&quot;&quot;" command="SELECT * FROM [Results (2)]"/>
  </connection>
  <connection id="9" xr16:uid="{E8FD4869-1235-4D8B-9014-A5C281683DB9}" keepAlive="1" name="Query - Results (3)" description="Verbinding maken met de query Results (3) in de werkmap." type="5" refreshedVersion="6" background="1" saveData="1">
    <dbPr connection="Provider=Microsoft.Mashup.OleDb.1;Data Source=$Workbook$;Location=&quot;Results (3)&quot;;Extended Properties=&quot;&quot;" command="SELECT * FROM [Results (3)]"/>
  </connection>
  <connection id="10" xr16:uid="{19E62E56-18C5-49EB-B378-7121C33A160A}" keepAlive="1" name="Query - Results (5)" description="Verbinding maken met de query Results (5) in de werkmap." type="5" refreshedVersion="6" background="1" saveData="1">
    <dbPr connection="Provider=Microsoft.Mashup.OleDb.1;Data Source=$Workbook$;Location=Results (5);Extended Properties=&quot;&quot;" command="SELECT * FROM [Results (5)]"/>
  </connection>
  <connection id="11" xr16:uid="{9475B622-38C1-4E90-8560-65C0FCF52554}" keepAlive="1" name="ThisWorkbookDataModel" description="Gegevens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12" xr16:uid="{22E4ECB4-4DDC-4E59-899D-375D588D826E}" name="WorksheetConnection_Medal Analysis HC2018.xlsx!athlete_entries" type="102" refreshedVersion="6" minRefreshableVersion="5">
    <extLst>
      <ext xmlns:x15="http://schemas.microsoft.com/office/spreadsheetml/2010/11/main" uri="{DE250136-89BD-433C-8126-D09CA5730AF9}">
        <x15:connection id="athlete_entries" autoDelete="1">
          <x15:rangePr sourceName="_xlcn.WorksheetConnection_MedalAnalysisHC2018.xlsxathlete_entries"/>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7">
    <s v="ThisWorkbookDataModel"/>
    <s v="{[athlete_entries].[Individual/Team].[All]}"/>
    <s v="{[athlete_entries].[Discipline].[All]}"/>
    <s v="{[athlete_entries].[Age Class].[All]}"/>
    <s v="{[athlete_entries].[Sex].[All]}"/>
    <s v="{[athlete_entries].[Grade Class].[All]}"/>
    <s v="{[athlete_entries].[Club Size Entries].[All]}"/>
  </metadataStrings>
  <mdxMetadata count="6">
    <mdx n="0" f="s">
      <ms ns="1" c="0"/>
    </mdx>
    <mdx n="0" f="s">
      <ms ns="2" c="0"/>
    </mdx>
    <mdx n="0" f="s">
      <ms ns="3" c="0"/>
    </mdx>
    <mdx n="0" f="s">
      <ms ns="4" c="0"/>
    </mdx>
    <mdx n="0" f="s">
      <ms ns="5" c="0"/>
    </mdx>
    <mdx n="0" f="s">
      <ms ns="6" c="0"/>
    </mdx>
  </mdxMetadata>
  <valueMetadata count="6">
    <bk>
      <rc t="1" v="0"/>
    </bk>
    <bk>
      <rc t="1" v="1"/>
    </bk>
    <bk>
      <rc t="1" v="2"/>
    </bk>
    <bk>
      <rc t="1" v="3"/>
    </bk>
    <bk>
      <rc t="1" v="4"/>
    </bk>
    <bk>
      <rc t="1" v="5"/>
    </bk>
  </valueMetadata>
</metadata>
</file>

<file path=xl/sharedStrings.xml><?xml version="1.0" encoding="utf-8"?>
<sst xmlns="http://schemas.openxmlformats.org/spreadsheetml/2006/main" count="6631" uniqueCount="860">
  <si>
    <t>Category</t>
  </si>
  <si>
    <t>01001 Tul Youth 6-13 F A D01</t>
  </si>
  <si>
    <t>01002 Tul Youth 6-13 F B G04-G01</t>
  </si>
  <si>
    <t>01003a Tul Youth 6-13 F C G06-G05</t>
  </si>
  <si>
    <t>01003b Tul Youth 6-13 F C G07</t>
  </si>
  <si>
    <t>01004 Tul Youth 6-13 F C G10-G08</t>
  </si>
  <si>
    <t>01006 Tul Youth 6-13 M A D01</t>
  </si>
  <si>
    <t>01007a Tul Youth 6-13 M B G02-G01</t>
  </si>
  <si>
    <t>01007b Tul Youth 6-13 M B G04-G03</t>
  </si>
  <si>
    <t>01008a Tul Youth 6-13 M C G06-G05</t>
  </si>
  <si>
    <t>01008b Tul Youth 6-13 M C G07</t>
  </si>
  <si>
    <t>01009 Tul Youth 6-13 M C G10-G08</t>
  </si>
  <si>
    <t>01011 S Tul Junior 14-17 F/M A D02</t>
  </si>
  <si>
    <t>01012 Tul Junior 14-17 F A D01</t>
  </si>
  <si>
    <t>01013 Tul Junior 14-17 F B G04-G01</t>
  </si>
  <si>
    <t>01014 Tul Junior 14-17 F C G07-G05</t>
  </si>
  <si>
    <t>01018 Tul Junior 14-17 M A D01</t>
  </si>
  <si>
    <t>01019 Tul Junior 14-17 M B G04-G01</t>
  </si>
  <si>
    <t>01020 Tul Junior 14-17 M C G07-G05</t>
  </si>
  <si>
    <t>01021 Tul Junior 14-17 M C G10-G08</t>
  </si>
  <si>
    <t>01022 Tul Senior-Veteran 18+ F A D04-D06</t>
  </si>
  <si>
    <t>01023 Tul Senior-Veteran 18+ F A D03</t>
  </si>
  <si>
    <t>01024 Tul Senior-Veteran 18+ F A D02</t>
  </si>
  <si>
    <t>01025 Tul Senior-Veteran 18+ F A D01</t>
  </si>
  <si>
    <t>01026 Tul Senior-Veteran 18+ F B G04-G01</t>
  </si>
  <si>
    <t>01027 Tul Senior-Veteran 18+ F C G07-G05</t>
  </si>
  <si>
    <t>01028 Tul Senior-Veteran 18+ F C G10-G08</t>
  </si>
  <si>
    <t>01029 Tul Senior-Veteran 18+ M A D04-D06</t>
  </si>
  <si>
    <t>01030 Tul Senior-Veteran 18+ M A D03</t>
  </si>
  <si>
    <t>01031 Tul Senior-Veteran 18+ M A D02</t>
  </si>
  <si>
    <t>01032 Tul Senior-Veteran 18+ M A D01</t>
  </si>
  <si>
    <t>01033 Tul Senior-Veteran 18+ M B G04-G01</t>
  </si>
  <si>
    <t>01034 Tul Senior-Veteran 18+ M C G07-G05</t>
  </si>
  <si>
    <t>01035 Tul Senior-Veteran 18+ M C G10-G08</t>
  </si>
  <si>
    <t>02000 Team Tul Junior-Senior-Veteran 14+ F+M A+B G04-D06</t>
  </si>
  <si>
    <t>03000 Pre-Arranged Junior-Senior-Veteran 14+ F+M A+B G04-D06</t>
  </si>
  <si>
    <t>04000 Chon-Ji Challenge Youth 6-13 F+M C G10-G05</t>
  </si>
  <si>
    <t>04001 Chon-Ji Challenge Junior-Senior 14+ F+M C G10-G05</t>
  </si>
  <si>
    <t>05002 S Sparring Youth 6-13 F A/B G04-D03 -150 cm</t>
  </si>
  <si>
    <t>05003 S Sparring Youth 6-13 F  A/B G04-D03 -160 cm</t>
  </si>
  <si>
    <t>05004 Sparring Youth 6-13 F A D01-D03 -170 cm</t>
  </si>
  <si>
    <t>05006 Sparring Youth 6-13 F B G04-G01 -130 cm</t>
  </si>
  <si>
    <t>05007 S Sparring Youth 6-13 F A/B G04-D03 -140 cm</t>
  </si>
  <si>
    <t>05010 Sparring Youth 6-13 F B G04-G01 -170 cm</t>
  </si>
  <si>
    <t>05012 Sparring Youth 6-13 F C G10-G05 -130 cm</t>
  </si>
  <si>
    <t>05013 Sparring Youth 6-13 F C G10-G05 -140 cm</t>
  </si>
  <si>
    <t>05014 Sparring Youth 6-13 F C G10-G05 -150 cm</t>
  </si>
  <si>
    <t>05015 Sparring Youth 6-13 F C G10-G05 -160 cm</t>
  </si>
  <si>
    <t>05020 S Sparring Youth 6-13 M A/B G04-D03 -150 cm</t>
  </si>
  <si>
    <t>05021 S Sparring Youth 6-13 M A/B G04-D03 -160 cm</t>
  </si>
  <si>
    <t>05022 S Sparring Youth 6-13 M A/B G04-D03 -170 cm</t>
  </si>
  <si>
    <t>05024 Sparring Youth 6-13 M B G04-G01 -130 cm</t>
  </si>
  <si>
    <t>05025 Sparring Youth 6-13 M B G04-G01 -140 cm</t>
  </si>
  <si>
    <t>05030 Sparring Youth 6-13 M C G10-G05 -130 cm</t>
  </si>
  <si>
    <t>05031 Sparring Youth 6-13 M C G10-G05 -140 cm</t>
  </si>
  <si>
    <t>05032 Sparring Youth 6-13 M C G10-G05 -150 cm</t>
  </si>
  <si>
    <t>05033 Sparring Youth 6-13 M C G10-G05 -160 cm</t>
  </si>
  <si>
    <t>05034 Sparring Youth 6-13 M C G10-G05 -170 cm</t>
  </si>
  <si>
    <t>05035 Sparring Youth 6-13 M C G10-G05 +170 cm</t>
  </si>
  <si>
    <t>05036 S Sparring Junior 14-17 F A/B G04-D03 -45 kg</t>
  </si>
  <si>
    <t>05037 S Sparring Junior 14-17 F A/B G04-D03 -50 kg</t>
  </si>
  <si>
    <t>05038 S Sparring Junior 14-17 F A/B G04-D03 -55 kg</t>
  </si>
  <si>
    <t>05039 S Sparring Junior 14-17 F A/B G04-D03 - 60 kg</t>
  </si>
  <si>
    <t>05040 Sparring Junior 14-17 F A/B G04-D03 -65 kg</t>
  </si>
  <si>
    <t>05041 S Sparring Junior 14-17 F A/B G04-D03 +65 kg</t>
  </si>
  <si>
    <t>05048 S Sparring Junior 14-17 F C G10-G05 -50 kg</t>
  </si>
  <si>
    <t>05050 Sparring Junior 14-17 F C G10-G05 -55 kg</t>
  </si>
  <si>
    <t>05052 S Sparring Junior 14-17 F C G10-G05 +60 kg</t>
  </si>
  <si>
    <t>05054 S Sparring Junior 14-17 M A/B G04-D03 - 50 kg</t>
  </si>
  <si>
    <t>05055 Sparring Junior 14-17 M A D01-D03 -56 kg</t>
  </si>
  <si>
    <t>05056 Sparring Junior 14-17 M A D01-D03 -62 kg</t>
  </si>
  <si>
    <t>05057 S Sparring Junior 14-17 M A/B G04-D03 -68 kg</t>
  </si>
  <si>
    <t>05058 S Sparring Junior 14-17 M A/B G04-D03 -75 kg</t>
  </si>
  <si>
    <t>05059 Sparring Junior 14-17 M A D01-D03 +75 kg</t>
  </si>
  <si>
    <t>05061 Sparring Junior 14-17 M B G04-G01 -56 kg</t>
  </si>
  <si>
    <t>05062 Sparring Junior 14-17 M B G04-G01 -62 kg</t>
  </si>
  <si>
    <t>05065 Sparring Junior 14-17 M B G04-G01 +75 kg</t>
  </si>
  <si>
    <t>05067 S Sparring Junior 14-17 M C G10-G05 -62 kg</t>
  </si>
  <si>
    <t>05069 Sparring Junior 14-17 M C G10-G05 -68 kg</t>
  </si>
  <si>
    <t>05071 Sparring Junior 14-17 M C G10-G05 +75 kg</t>
  </si>
  <si>
    <t>05074 Sparring Senior 18+ F A D01-D06 -62 kg</t>
  </si>
  <si>
    <t>05077 S Sparring Senior 18+ F A/B G04-D06 +75kg</t>
  </si>
  <si>
    <t>05085 S Sparring Senior 18+ F C G10-G05 -62 kg</t>
  </si>
  <si>
    <t>05090 S Sparring Senior 18+ M A/B G04-D06 -57 kg</t>
  </si>
  <si>
    <t>05091 S Sparring Senior 18+ M A/B G04-D06 -63kg</t>
  </si>
  <si>
    <t>05092 Sparring Senior 18+ M A D01-D06 -70 kg</t>
  </si>
  <si>
    <t>05093 S Sparring Senior 18+ M A/B G04-D06 -78 kg</t>
  </si>
  <si>
    <t>05094 S Sparring Senior 18+ M A/B G04-D06 -85 kg</t>
  </si>
  <si>
    <t>05095 S Sparring Senior 18+ M A/B G04-D06 +85 kg</t>
  </si>
  <si>
    <t>05098 Sparring Senior 18+ M B G04-G01 -70 kg</t>
  </si>
  <si>
    <t>05104 Sparring Senior 18+ M C G10-G05 -70 kg</t>
  </si>
  <si>
    <t>05105 Sparring Senior 18+ M C G10-G05 -78 kg</t>
  </si>
  <si>
    <t>05106 Sparring Senior 18+ M C G10-G05 -85 kg</t>
  </si>
  <si>
    <t>05107 Sparring Senior 18+ M C G10-G05 +85 kg</t>
  </si>
  <si>
    <t>05112 S Sparring Veteran 35+ M A D01-D06 +50 kg</t>
  </si>
  <si>
    <t>06000 Overall Sparring Junior 14-17 F A+B G04-D03</t>
  </si>
  <si>
    <t>06001 Overall Sparring Junior 14-17 M A+B G04-D03</t>
  </si>
  <si>
    <t>06002 Overall Sparring Senior-Veteran 18+ F A+B G04-D06</t>
  </si>
  <si>
    <t>06003 Overall Sparring Senior-Veteran 18+ M A+B G04-D06</t>
  </si>
  <si>
    <t>07000 S Power Breaking Junior 14-17 F A/B G04-D03</t>
  </si>
  <si>
    <t>07002 S Power Breaking Junior 14-17 M A/B G04-D03</t>
  </si>
  <si>
    <t>07006 S Power Breaking Senior 18+ M A/B G04-D06</t>
  </si>
  <si>
    <t>1. Gold</t>
  </si>
  <si>
    <t>2. Silver</t>
  </si>
  <si>
    <t>3. Bronze</t>
  </si>
  <si>
    <t>Name</t>
  </si>
  <si>
    <t>Result</t>
  </si>
  <si>
    <t>v/d_Wijngaart Kiki</t>
  </si>
  <si>
    <t>Sportschool Tim Kool</t>
  </si>
  <si>
    <t>Richardson Amelia</t>
  </si>
  <si>
    <t>PUMA England</t>
  </si>
  <si>
    <t>Hehir Tiegan</t>
  </si>
  <si>
    <t>West Clare &amp; Quin</t>
  </si>
  <si>
    <t>Alshwikh_Alabd Yasmen</t>
  </si>
  <si>
    <t>sportschuledamato</t>
  </si>
  <si>
    <t>Roe-French Isabelle</t>
  </si>
  <si>
    <t>Preys Matteo</t>
  </si>
  <si>
    <t xml:space="preserve">Taekwon- Do So San </t>
  </si>
  <si>
    <t>Tanny Ethan</t>
  </si>
  <si>
    <t>Tanny Academy of Martial Arts</t>
  </si>
  <si>
    <t>Buitenhek Luka</t>
  </si>
  <si>
    <t>Kranz Tijmen</t>
  </si>
  <si>
    <t>Taekwondo Middelburg</t>
  </si>
  <si>
    <t>Naughton Fionn</t>
  </si>
  <si>
    <t>Farrell Gabriel</t>
  </si>
  <si>
    <t>Thompson Lily</t>
  </si>
  <si>
    <t>Enngland  Taekwon-Do Association</t>
  </si>
  <si>
    <t>Jongejan Sam</t>
  </si>
  <si>
    <t>Van_Lierde Tabitha</t>
  </si>
  <si>
    <t>Ge-Baek</t>
  </si>
  <si>
    <t>van_Eijken Marina</t>
  </si>
  <si>
    <t>Team Carvalho Sports / TS Amsterdam</t>
  </si>
  <si>
    <t>Eilertsen Jack</t>
  </si>
  <si>
    <t>Trondheim Taekwon-Do Klubb</t>
  </si>
  <si>
    <t>Indarto Bayu</t>
  </si>
  <si>
    <t>Ohdokwan</t>
  </si>
  <si>
    <t>Meulen Teun</t>
  </si>
  <si>
    <t>Soo Bak-Gi</t>
  </si>
  <si>
    <t>McNulty Aaron</t>
  </si>
  <si>
    <t>Swain Jennifer</t>
  </si>
  <si>
    <t>Brider Isabel</t>
  </si>
  <si>
    <t>Rook Bo</t>
  </si>
  <si>
    <t>McRoberts Catriona</t>
  </si>
  <si>
    <t>South queensferry TKD</t>
  </si>
  <si>
    <t>Schniering Leonie</t>
  </si>
  <si>
    <t>Sportschule Monheim</t>
  </si>
  <si>
    <t>Warner Ashley</t>
  </si>
  <si>
    <t>I-Kick Martial Arts</t>
  </si>
  <si>
    <t>Setyowati Meirina</t>
  </si>
  <si>
    <t>Doulay Lylian</t>
  </si>
  <si>
    <t>Taekwon-Do ITF Nimes</t>
  </si>
  <si>
    <t>Penman Ross</t>
  </si>
  <si>
    <t>McRoberts Michael</t>
  </si>
  <si>
    <t>Woen_Tjoen_Soen Roche</t>
  </si>
  <si>
    <t>Taekwon-Do IN NAE DO KWAN</t>
  </si>
  <si>
    <t>Talty David</t>
  </si>
  <si>
    <t>Talty Conor</t>
  </si>
  <si>
    <t>van_Ginhoven Robert</t>
  </si>
  <si>
    <t>Jungshin Kwan</t>
  </si>
  <si>
    <t>Allai Shereen</t>
  </si>
  <si>
    <t>Kassem Gym</t>
  </si>
  <si>
    <t>Drevijn Nikki</t>
  </si>
  <si>
    <t>Maissa Triqui</t>
  </si>
  <si>
    <t>Tan Gun Sports e.V.</t>
  </si>
  <si>
    <t>Feyza Agcabuga</t>
  </si>
  <si>
    <t>Kassem Lina</t>
  </si>
  <si>
    <t>Hemmer Ana</t>
  </si>
  <si>
    <t>Algoo Destiny</t>
  </si>
  <si>
    <t>Chong Do Kwan</t>
  </si>
  <si>
    <t>Arts Faya</t>
  </si>
  <si>
    <t>Taekwon-Do Team Vrijsen</t>
  </si>
  <si>
    <t>Amin Triqui</t>
  </si>
  <si>
    <t>Boyd Verspuij</t>
  </si>
  <si>
    <t>T.A.Nimjae</t>
  </si>
  <si>
    <t>Van_Steen Mats</t>
  </si>
  <si>
    <t>Arts Tygo</t>
  </si>
  <si>
    <t>Selim Agcabuga</t>
  </si>
  <si>
    <t>Peart Joseph</t>
  </si>
  <si>
    <t>Taekwon-Do Excel</t>
  </si>
  <si>
    <t>Blittersdorf Fynn</t>
  </si>
  <si>
    <t>Ahmed Apdullah</t>
  </si>
  <si>
    <t xml:space="preserve">Taekwondo Martial Arts Center Delft </t>
  </si>
  <si>
    <t>Nguyen Jimmy</t>
  </si>
  <si>
    <t>Taekwondo vereniging Taekyon Houten</t>
  </si>
  <si>
    <t>vd_Linden Sem</t>
  </si>
  <si>
    <t>van_Rossum Sebastiaan</t>
  </si>
  <si>
    <t>de_Rijke Merel</t>
  </si>
  <si>
    <t>Koguryo</t>
  </si>
  <si>
    <t>Bouymejjan Lina</t>
  </si>
  <si>
    <t>Labrie Yra</t>
  </si>
  <si>
    <t>Hyong Celje</t>
  </si>
  <si>
    <t>Lobregt Sylvana</t>
  </si>
  <si>
    <t>Baloh Tina</t>
  </si>
  <si>
    <t>Roest Nena</t>
  </si>
  <si>
    <t>Strijkert Chella</t>
  </si>
  <si>
    <t>Leffers Alex</t>
  </si>
  <si>
    <t>Tapilatu Sportcenter</t>
  </si>
  <si>
    <t>SLOVENIA TEAM</t>
  </si>
  <si>
    <t>van_de_Veerdonk Chris</t>
  </si>
  <si>
    <t>Taekwon-Do Academy Graziella Idili</t>
  </si>
  <si>
    <t>Ahmed rmadan</t>
  </si>
  <si>
    <t>Helamb Adam</t>
  </si>
  <si>
    <t>Frolunda TKD</t>
  </si>
  <si>
    <t>Smeets Julian</t>
  </si>
  <si>
    <t>Kroes Ramon</t>
  </si>
  <si>
    <t>Taekwon-Do School Martowirono</t>
  </si>
  <si>
    <t>Visser Bas</t>
  </si>
  <si>
    <t>Ahmed Salah</t>
  </si>
  <si>
    <t>Aubrey Daniel</t>
  </si>
  <si>
    <t>Delrock Sam</t>
  </si>
  <si>
    <t>Gubbels Maartje</t>
  </si>
  <si>
    <t>Difesa Sports</t>
  </si>
  <si>
    <t>Wouters Shannon</t>
  </si>
  <si>
    <t>Meppelder Nina</t>
  </si>
  <si>
    <t>Williams Reuben</t>
  </si>
  <si>
    <t>ITF Fusion</t>
  </si>
  <si>
    <t>Hessing Mitchell</t>
  </si>
  <si>
    <t>Rmadan AL_-_AMIN</t>
  </si>
  <si>
    <t>Delrock Mick</t>
  </si>
  <si>
    <t>cornet maurice</t>
  </si>
  <si>
    <t>Kalasok Andrei</t>
  </si>
  <si>
    <t>Taekwon-do Den Hoorn</t>
  </si>
  <si>
    <t>krijnen John</t>
  </si>
  <si>
    <t>Brito_de_Carvalho Euclides</t>
  </si>
  <si>
    <t>Warburton Thomas</t>
  </si>
  <si>
    <t>den_Hollander Roy</t>
  </si>
  <si>
    <t>Sliva Martina</t>
  </si>
  <si>
    <t>Cacia Mikael</t>
  </si>
  <si>
    <t>Pluid Tawnya</t>
  </si>
  <si>
    <t>van_straaten martin</t>
  </si>
  <si>
    <t>taekwondo-beuk</t>
  </si>
  <si>
    <t>Bekkering Anna</t>
  </si>
  <si>
    <t>Faasen Fleur</t>
  </si>
  <si>
    <t>Aneq Ibtihaal</t>
  </si>
  <si>
    <t>Alshwikh_Alabd Laren</t>
  </si>
  <si>
    <t>mitgenberg melanie</t>
  </si>
  <si>
    <t>Versteeg Lucas</t>
  </si>
  <si>
    <t>Taekwon-Do Vereniging Hwa Rangdo  - Zeewolde</t>
  </si>
  <si>
    <t>McNulty Odin</t>
  </si>
  <si>
    <t>Longeval Nikki</t>
  </si>
  <si>
    <t>van_Ginhoven Matthew</t>
  </si>
  <si>
    <t>van_Dijk Lucas</t>
  </si>
  <si>
    <t>Edel Jaycen</t>
  </si>
  <si>
    <t>Nagy Patrik</t>
  </si>
  <si>
    <t>TKD SPIRIT ASSOCIATION</t>
  </si>
  <si>
    <t>Smith Taylor</t>
  </si>
  <si>
    <t>Barendswaard Mirjam</t>
  </si>
  <si>
    <t>Oralalp Beliz</t>
  </si>
  <si>
    <t>Simons Ricardo</t>
  </si>
  <si>
    <t>Martha Zayiet</t>
  </si>
  <si>
    <t>King Darragh</t>
  </si>
  <si>
    <t>Schreuder Tobias</t>
  </si>
  <si>
    <t>Figueroa Ariella</t>
  </si>
  <si>
    <t>Just For Kicks</t>
  </si>
  <si>
    <t>Behonek Lisanne</t>
  </si>
  <si>
    <t>Nishimura Chieko</t>
  </si>
  <si>
    <t>ITF JAPAN - KANSAI</t>
  </si>
  <si>
    <t>vd_Wijngaart Daphne</t>
  </si>
  <si>
    <t>vd_Coolwijk Demi</t>
  </si>
  <si>
    <t>Zwep Yvonne</t>
  </si>
  <si>
    <t>Visser Judith</t>
  </si>
  <si>
    <t>Swain Adam</t>
  </si>
  <si>
    <t>Netten Dirk</t>
  </si>
  <si>
    <t>Oranje Cody</t>
  </si>
  <si>
    <t>Hoguais Fabrice</t>
  </si>
  <si>
    <t>ITF Paris</t>
  </si>
  <si>
    <t>Riley Christopher</t>
  </si>
  <si>
    <t>Alshwikh_Alabd Mohamd_Said</t>
  </si>
  <si>
    <t>Leijten Lars</t>
  </si>
  <si>
    <t>Colak Rabia</t>
  </si>
  <si>
    <t>Labrie Pia</t>
  </si>
  <si>
    <t>Diefenbach Fenne</t>
  </si>
  <si>
    <t>Kassem Sara</t>
  </si>
  <si>
    <t>Dahir Selma</t>
  </si>
  <si>
    <t>Hassan Ascha</t>
  </si>
  <si>
    <t>Hambartsumian Elena</t>
  </si>
  <si>
    <t>el_Yousfi Roufaida</t>
  </si>
  <si>
    <t>Kien Josephine</t>
  </si>
  <si>
    <t>Culligan Leah</t>
  </si>
  <si>
    <t>Kreffer Deejay</t>
  </si>
  <si>
    <t>Allai Mohamed_Adil</t>
  </si>
  <si>
    <t>van_Krieken Bjorn</t>
  </si>
  <si>
    <t>Taekyon Berghem</t>
  </si>
  <si>
    <t>Oliver Ben</t>
  </si>
  <si>
    <t>GMS Martial arts</t>
  </si>
  <si>
    <t>Inal T_uana</t>
  </si>
  <si>
    <t>MARRIS GYM</t>
  </si>
  <si>
    <t>Jansen Dean</t>
  </si>
  <si>
    <t>Jellema Dyon</t>
  </si>
  <si>
    <t>Romijn Thijs</t>
  </si>
  <si>
    <t>Oralalp Berk</t>
  </si>
  <si>
    <t>Aerts Jack</t>
  </si>
  <si>
    <t>Turkoglu Efe</t>
  </si>
  <si>
    <t>Zor Efe</t>
  </si>
  <si>
    <t>Rozina Zala</t>
  </si>
  <si>
    <t>vd_Wijngaart Lisa</t>
  </si>
  <si>
    <t>Leenhard Demi</t>
  </si>
  <si>
    <t>Turkoglu Nazar</t>
  </si>
  <si>
    <t>Gerrits Brittney</t>
  </si>
  <si>
    <t>Gallagher Danny</t>
  </si>
  <si>
    <t>Davison Todd</t>
  </si>
  <si>
    <t>Steinkjer Ingebrigt</t>
  </si>
  <si>
    <t>Morrell Archie</t>
  </si>
  <si>
    <t xml:space="preserve">True Warrior </t>
  </si>
  <si>
    <t>CAMPINS RICO</t>
  </si>
  <si>
    <t>Aberdeenshire Blackbelt Club</t>
  </si>
  <si>
    <t>Walker Jack</t>
  </si>
  <si>
    <t>Eghuizen Twan</t>
  </si>
  <si>
    <t>vd_Bos Kevin</t>
  </si>
  <si>
    <t>Akkoyun Alperen</t>
  </si>
  <si>
    <t>Mauritz Liza</t>
  </si>
  <si>
    <t>Anderson Esme</t>
  </si>
  <si>
    <t>IMPACT</t>
  </si>
  <si>
    <t>Jacobs Djen</t>
  </si>
  <si>
    <t>Blocksedge Gilbert</t>
  </si>
  <si>
    <t>OHare Iain</t>
  </si>
  <si>
    <t>Braveheart Martial Arts</t>
  </si>
  <si>
    <t>Grant Ronald</t>
  </si>
  <si>
    <t>Aljasem Ahmad</t>
  </si>
  <si>
    <t>Abbaspoor Abbas</t>
  </si>
  <si>
    <t>Yorke Karanja</t>
  </si>
  <si>
    <t>Burns Wayne</t>
  </si>
  <si>
    <t>DAmato Collien</t>
  </si>
  <si>
    <t>Pura Maxine</t>
  </si>
  <si>
    <t>Butt Asam</t>
  </si>
  <si>
    <t>Bouymejjan Khalila</t>
  </si>
  <si>
    <t>Algoo Naomi</t>
  </si>
  <si>
    <t>Machielsen Alicia</t>
  </si>
  <si>
    <t>Braham Senna</t>
  </si>
  <si>
    <t>Raji Ayman</t>
  </si>
  <si>
    <t>Lingers Kayden</t>
  </si>
  <si>
    <t>Millan Lewis</t>
  </si>
  <si>
    <t>Noaman Ismael</t>
  </si>
  <si>
    <t>Vu Kenji</t>
  </si>
  <si>
    <t>Hodson Isobel</t>
  </si>
  <si>
    <t>Hartman Bo</t>
  </si>
  <si>
    <t>Vrijsen Eline</t>
  </si>
  <si>
    <t>ter_voert lucas</t>
  </si>
  <si>
    <t>Boer Railey</t>
  </si>
  <si>
    <t>Wilson Carly</t>
  </si>
  <si>
    <t>TOTAL TKD</t>
  </si>
  <si>
    <t>Kristiansen Anne-Lise</t>
  </si>
  <si>
    <t>Christiania NTN Taekwon-Do Norway</t>
  </si>
  <si>
    <t>Brown Megan</t>
  </si>
  <si>
    <t>Schoots Tessa</t>
  </si>
  <si>
    <t>Michels Francis</t>
  </si>
  <si>
    <t>Naipal Regina</t>
  </si>
  <si>
    <t>Haripersad Shivani</t>
  </si>
  <si>
    <t>Hassani Mahdi</t>
  </si>
  <si>
    <t>Haddouch Nada</t>
  </si>
  <si>
    <t>Edink Ella</t>
  </si>
  <si>
    <t>van_der_Zande Imke</t>
  </si>
  <si>
    <t>Brown Madison</t>
  </si>
  <si>
    <t>Gerrits Lindsey</t>
  </si>
  <si>
    <t>Braham Aisha</t>
  </si>
  <si>
    <t>Brown Amber</t>
  </si>
  <si>
    <t>Roelofs Dylan</t>
  </si>
  <si>
    <t>Bijsterbosch Yestin</t>
  </si>
  <si>
    <t>Ray Nicholas</t>
  </si>
  <si>
    <t>Safi Adam</t>
  </si>
  <si>
    <t>Nagel Ami</t>
  </si>
  <si>
    <t>Kassem Lahbib</t>
  </si>
  <si>
    <t>Karatzias Ilias</t>
  </si>
  <si>
    <t>van_Santen Maddox</t>
  </si>
  <si>
    <t>Jhakrie Jashwant</t>
  </si>
  <si>
    <t>Van_Rhee Benjamin</t>
  </si>
  <si>
    <t>Berghuis Maureno</t>
  </si>
  <si>
    <t>Parkins Charley</t>
  </si>
  <si>
    <t>Versluis Lakeysha</t>
  </si>
  <si>
    <t>Pollefeyt Margaux</t>
  </si>
  <si>
    <t>Wemmers Robin</t>
  </si>
  <si>
    <t>Da_Cruz Jayley</t>
  </si>
  <si>
    <t>Porte Jack</t>
  </si>
  <si>
    <t>Hekkers Simon</t>
  </si>
  <si>
    <t>Lans Job</t>
  </si>
  <si>
    <t>winkelmolen ties</t>
  </si>
  <si>
    <t>van_der_Heide Ruben</t>
  </si>
  <si>
    <t>Rautio Ida_V.</t>
  </si>
  <si>
    <t>Troudes Britt</t>
  </si>
  <si>
    <t>Martens Daiko</t>
  </si>
  <si>
    <t>Toth Nandor</t>
  </si>
  <si>
    <t>Vik Arne_Martin</t>
  </si>
  <si>
    <t>O_Rourke Shane</t>
  </si>
  <si>
    <t>Kaddouri Jaouad</t>
  </si>
  <si>
    <t>Melnikovs Slav</t>
  </si>
  <si>
    <t>Bekx Gijs</t>
  </si>
  <si>
    <t>van_Campenhout Ed</t>
  </si>
  <si>
    <t>Staal Romy</t>
  </si>
  <si>
    <t>van_der_Lee Ron</t>
  </si>
  <si>
    <t>Club Full</t>
  </si>
  <si>
    <t>Club Short</t>
  </si>
  <si>
    <t>PUMA England Pre-Arranged (Swain, Swain)</t>
  </si>
  <si>
    <t>Taekwon-Do Academy G. Idili (Hartman, Idili, Nia, Simons, van_de_Veerdonk)</t>
  </si>
  <si>
    <t>Have_ten Jort</t>
  </si>
  <si>
    <t>SSTK 2 (De_Rover, Jongejan, Loke, Van_Dalen, vd_Wijngaart)</t>
  </si>
  <si>
    <t>Veer_van_der Sven</t>
  </si>
  <si>
    <t xml:space="preserve">SSTK </t>
  </si>
  <si>
    <t>WCQ</t>
  </si>
  <si>
    <t xml:space="preserve">So San </t>
  </si>
  <si>
    <t>TAMA</t>
  </si>
  <si>
    <t>TKD Mburg</t>
  </si>
  <si>
    <t>ETA</t>
  </si>
  <si>
    <t>GBK</t>
  </si>
  <si>
    <t>TSA/TCS</t>
  </si>
  <si>
    <t>Trondheim TKD</t>
  </si>
  <si>
    <t>ODK</t>
  </si>
  <si>
    <t>SB-G</t>
  </si>
  <si>
    <t>SQTKD</t>
  </si>
  <si>
    <t>SpoMo</t>
  </si>
  <si>
    <t>IKMA</t>
  </si>
  <si>
    <t>ITF Nimes</t>
  </si>
  <si>
    <t>Tan Gun</t>
  </si>
  <si>
    <t>CDK</t>
  </si>
  <si>
    <t>TKD Team Vrijsen</t>
  </si>
  <si>
    <t>TA Nimjae</t>
  </si>
  <si>
    <t>TKD Excel</t>
  </si>
  <si>
    <t>TKD MAC Delft</t>
  </si>
  <si>
    <t>Taekyon Houten</t>
  </si>
  <si>
    <t>Hyong</t>
  </si>
  <si>
    <t>ST</t>
  </si>
  <si>
    <t>TA G. Idili</t>
  </si>
  <si>
    <t>FROTKD</t>
  </si>
  <si>
    <t>TKD School Martowirono</t>
  </si>
  <si>
    <t>TK Den hoorn</t>
  </si>
  <si>
    <t>tkd-beuk</t>
  </si>
  <si>
    <t>TV Hwa Rangdo</t>
  </si>
  <si>
    <t>SPIRIT</t>
  </si>
  <si>
    <t>JFK</t>
  </si>
  <si>
    <t>Taekyon</t>
  </si>
  <si>
    <t>GMSMA</t>
  </si>
  <si>
    <t>MG</t>
  </si>
  <si>
    <t>VÃ¦rnes TkD</t>
  </si>
  <si>
    <t>TW TKD</t>
  </si>
  <si>
    <t>ABC</t>
  </si>
  <si>
    <t>TT</t>
  </si>
  <si>
    <t>TTKD</t>
  </si>
  <si>
    <t>CTKD</t>
  </si>
  <si>
    <t>Male</t>
  </si>
  <si>
    <t>Female</t>
  </si>
  <si>
    <t>Total Entries</t>
  </si>
  <si>
    <t>Total Athletes</t>
  </si>
  <si>
    <t>Discipline</t>
  </si>
  <si>
    <t>Age Class</t>
  </si>
  <si>
    <t>Sexe</t>
  </si>
  <si>
    <t>Grade Class</t>
  </si>
  <si>
    <t>Individual/Team</t>
  </si>
  <si>
    <t>07004 S Power Breaking Senior 18+ F A/B G04-D06</t>
  </si>
  <si>
    <t>05023 S Sparring Youth 6-13 M A/B G04-D03 +170 cm</t>
  </si>
  <si>
    <t>05075 S Sparring Senior 18+ F A D01-D06 -75 kg</t>
  </si>
  <si>
    <t>HWA RANG SAN PEDRO ALCANTARA</t>
  </si>
  <si>
    <t>HR S.PEDRO ALCANTANRA</t>
  </si>
  <si>
    <t>RasBudo ITF Taekwon-do rf</t>
  </si>
  <si>
    <t>RasBudo</t>
  </si>
  <si>
    <t>TTKD[4]</t>
  </si>
  <si>
    <t>Vision TKD</t>
  </si>
  <si>
    <t>VTKD</t>
  </si>
  <si>
    <t>University of Limerick Tae Kwon-Do</t>
  </si>
  <si>
    <t>UL TKD</t>
  </si>
  <si>
    <t>taekwon-do norden</t>
  </si>
  <si>
    <t>taekwondonorden</t>
  </si>
  <si>
    <t>BOOZ ITF Taekwon-Do</t>
  </si>
  <si>
    <t>BOOZ</t>
  </si>
  <si>
    <t>Værnes NTN Taekwon-Do klubb</t>
  </si>
  <si>
    <t>Værnes TkD</t>
  </si>
  <si>
    <t>Entries</t>
  </si>
  <si>
    <t>Clubs</t>
  </si>
  <si>
    <t>Nations</t>
  </si>
  <si>
    <t>Team Event</t>
  </si>
  <si>
    <t>Kolom1</t>
  </si>
  <si>
    <t>Club</t>
  </si>
  <si>
    <t>Gold% Entries</t>
  </si>
  <si>
    <t>Medal% Entries</t>
  </si>
  <si>
    <t>Quartiles</t>
  </si>
  <si>
    <t>Min. Value</t>
  </si>
  <si>
    <t>Q1 25th percentile</t>
  </si>
  <si>
    <t>Q2 50th percentile</t>
  </si>
  <si>
    <t>Q3 75th percentile</t>
  </si>
  <si>
    <t>Max Value</t>
  </si>
  <si>
    <t>Quartile Inc.</t>
  </si>
  <si>
    <t>Club Size Entries</t>
  </si>
  <si>
    <t>Club Size Athletes</t>
  </si>
  <si>
    <t>Sex</t>
  </si>
  <si>
    <t>Rijlabels</t>
  </si>
  <si>
    <t>Eindtotaal</t>
  </si>
  <si>
    <t>Filters:</t>
  </si>
  <si>
    <t>Kolomlabels</t>
  </si>
  <si>
    <t>CATEGORY</t>
  </si>
  <si>
    <t>05023 S Sparring Youth M A/B G04-D03 +170 cm</t>
  </si>
  <si>
    <t>05075 S Sparring Senior 18 + F A D01-D06 -75 kg</t>
  </si>
  <si>
    <t>Å½agar_SlemenÅ¡ek Alisa</t>
  </si>
  <si>
    <t>ZAGORANSKI Å½IGA</t>
  </si>
  <si>
    <t>PRELOÅ½NIK ALEN</t>
  </si>
  <si>
    <t>Å½agar_SlemenÅ¡ek Larisa</t>
  </si>
  <si>
    <t>Kenjalo MaÅ¡a</t>
  </si>
  <si>
    <t>Sinner Andrea</t>
  </si>
  <si>
    <t>Kee Lauren</t>
  </si>
  <si>
    <t>van_der_Poel Dalisha</t>
  </si>
  <si>
    <t>vd_Vlist Lana</t>
  </si>
  <si>
    <t>Boonstra Micha</t>
  </si>
  <si>
    <t>van_Driel Joran</t>
  </si>
  <si>
    <t>McMillan Liam</t>
  </si>
  <si>
    <t>Koolen Martijn</t>
  </si>
  <si>
    <t>kramer abel</t>
  </si>
  <si>
    <t>Westerink Dani</t>
  </si>
  <si>
    <t>Cichon Laura</t>
  </si>
  <si>
    <t>Lau Christopher</t>
  </si>
  <si>
    <t>Meijerink Jesper</t>
  </si>
  <si>
    <t>Tanny Kimberly</t>
  </si>
  <si>
    <t>Jacobs Sanne</t>
  </si>
  <si>
    <t>Loke Daisy</t>
  </si>
  <si>
    <t>Kreffer Claudia</t>
  </si>
  <si>
    <t>van_de_Wetering Huberto</t>
  </si>
  <si>
    <t>Quinn Keenan</t>
  </si>
  <si>
    <t>Bouman Willie</t>
  </si>
  <si>
    <t>den_Boer Amy</t>
  </si>
  <si>
    <t>vd_Ende Luna</t>
  </si>
  <si>
    <t>Luyt Indy</t>
  </si>
  <si>
    <t>van_Eijken Sandra</t>
  </si>
  <si>
    <t>Boric Raphaelo</t>
  </si>
  <si>
    <t>BIAN NABERNIK</t>
  </si>
  <si>
    <t>Hoekstra Demy</t>
  </si>
  <si>
    <t>Ergin Aydan</t>
  </si>
  <si>
    <t>van_Leeuwen Guus</t>
  </si>
  <si>
    <t>Belhaj Bilal</t>
  </si>
  <si>
    <t>Terlouw Chad</t>
  </si>
  <si>
    <t>Aldukhri Marcel</t>
  </si>
  <si>
    <t>Turkoglu Pinar</t>
  </si>
  <si>
    <t>Ramaker Pebbles</t>
  </si>
  <si>
    <t>Kroes Vera</t>
  </si>
  <si>
    <t>Troudes Inja</t>
  </si>
  <si>
    <t>Da_Cruz Jayda</t>
  </si>
  <si>
    <t>MacDonald Connor</t>
  </si>
  <si>
    <t>Notenboom Terence</t>
  </si>
  <si>
    <t>Allai Marouane</t>
  </si>
  <si>
    <t>Van_Wensem Mart</t>
  </si>
  <si>
    <t>Stellingwerf Daan</t>
  </si>
  <si>
    <t>Boom Pascal</t>
  </si>
  <si>
    <t>Cao Jeffrey</t>
  </si>
  <si>
    <t>Butt Sadeen</t>
  </si>
  <si>
    <t>Butt Hanzallah</t>
  </si>
  <si>
    <t>Megyesi Leia</t>
  </si>
  <si>
    <t>Patregnani Kiara</t>
  </si>
  <si>
    <t>Eyschen Melanie</t>
  </si>
  <si>
    <t>Mahassen Noury</t>
  </si>
  <si>
    <t>Smith Nathan</t>
  </si>
  <si>
    <t>Brown Gilles</t>
  </si>
  <si>
    <t>Springvloet Tim</t>
  </si>
  <si>
    <t>Velthuizen Ricardo</t>
  </si>
  <si>
    <t>Berthling Cato</t>
  </si>
  <si>
    <t>Koguryo (Behonek, Delrock, Mauritz, Meppelder, Wouters)</t>
  </si>
  <si>
    <t>Gordijn Roos</t>
  </si>
  <si>
    <t>Groeneveld Isa</t>
  </si>
  <si>
    <t>Tupamahu Mellua</t>
  </si>
  <si>
    <t>grootveld jilke</t>
  </si>
  <si>
    <t>Buitenhek Jorja</t>
  </si>
  <si>
    <t>Hagman Kyra</t>
  </si>
  <si>
    <t>Vorstenbosch Angelina</t>
  </si>
  <si>
    <t>Lana Wende_van_der</t>
  </si>
  <si>
    <t>neef sinne</t>
  </si>
  <si>
    <t>Smink Margaretha</t>
  </si>
  <si>
    <t>Thompson Emma</t>
  </si>
  <si>
    <t>Veer,_van_der Myrthe</t>
  </si>
  <si>
    <t>Tapilatu Guevana</t>
  </si>
  <si>
    <t>Van_der_Stok Kriz</t>
  </si>
  <si>
    <t>vd_Ende River</t>
  </si>
  <si>
    <t>Remeeus Louis</t>
  </si>
  <si>
    <t>Smid Femke</t>
  </si>
  <si>
    <t>van_Dorst JoÃ©</t>
  </si>
  <si>
    <t>weide_van_der jazzlynn</t>
  </si>
  <si>
    <t>v.d._Zee Femke</t>
  </si>
  <si>
    <t>Heus Silke</t>
  </si>
  <si>
    <t>Lingers Kenya</t>
  </si>
  <si>
    <t>Reid Jessika</t>
  </si>
  <si>
    <t>Van_Binsbergen Kaat</t>
  </si>
  <si>
    <t>McMahon Rebecca</t>
  </si>
  <si>
    <t>Alshwikh_Alabd Katrin</t>
  </si>
  <si>
    <t>Keijers Denise</t>
  </si>
  <si>
    <t>Hassing Sari</t>
  </si>
  <si>
    <t>Jager Mirte</t>
  </si>
  <si>
    <t>Papakonstantinou Maria</t>
  </si>
  <si>
    <t>ye xixi</t>
  </si>
  <si>
    <t>Lissenburg Lynn</t>
  </si>
  <si>
    <t>van_de_Rijet Aimee</t>
  </si>
  <si>
    <t>Broeren Rebecca</t>
  </si>
  <si>
    <t>Visser Kira</t>
  </si>
  <si>
    <t>De_Heer Nicole</t>
  </si>
  <si>
    <t>Boerwinkel Julia</t>
  </si>
  <si>
    <t>Den_Os Mila</t>
  </si>
  <si>
    <t>Edink Dana</t>
  </si>
  <si>
    <t>Kaya Talia</t>
  </si>
  <si>
    <t>Levens Jannouk</t>
  </si>
  <si>
    <t>Stierman Sura</t>
  </si>
  <si>
    <t>Tijsmans Eva</t>
  </si>
  <si>
    <t>v/D_Sluis Evie</t>
  </si>
  <si>
    <t>decker_den cheyenne</t>
  </si>
  <si>
    <t>Luyt Jada</t>
  </si>
  <si>
    <t>Commers Salena</t>
  </si>
  <si>
    <t>van_Leeuwen Sam</t>
  </si>
  <si>
    <t>vd_Donk Merle</t>
  </si>
  <si>
    <t>vd_Bosch Stefan</t>
  </si>
  <si>
    <t>Veen,_van Kris</t>
  </si>
  <si>
    <t>Vogler Gideon</t>
  </si>
  <si>
    <t>Ram Justin</t>
  </si>
  <si>
    <t>Hoekstra Jesse</t>
  </si>
  <si>
    <t>De_Klerk-Wolters Jim</t>
  </si>
  <si>
    <t>Riley Alexander</t>
  </si>
  <si>
    <t>Tichener Joel</t>
  </si>
  <si>
    <t>Ingham Ben</t>
  </si>
  <si>
    <t>Larkin David</t>
  </si>
  <si>
    <t>Streur Matt</t>
  </si>
  <si>
    <t>van_Veghel Tommie</t>
  </si>
  <si>
    <t>Martowirono RaÃºl</t>
  </si>
  <si>
    <t>Nieuwenkamp Martijn</t>
  </si>
  <si>
    <t>Tsoutsanis Luc</t>
  </si>
  <si>
    <t>Rahim Lawa</t>
  </si>
  <si>
    <t>Rahim Nali</t>
  </si>
  <si>
    <t>TIZNITY NOORAN</t>
  </si>
  <si>
    <t>Pronk Dimitri</t>
  </si>
  <si>
    <t>Amersfoort Divano</t>
  </si>
  <si>
    <t>Huiskens Sam</t>
  </si>
  <si>
    <t>Lever Rens</t>
  </si>
  <si>
    <t>Smith Bryant</t>
  </si>
  <si>
    <t>Smits Ian</t>
  </si>
  <si>
    <t>Kalasok Leusha</t>
  </si>
  <si>
    <t>Kocer Railyson</t>
  </si>
  <si>
    <t>Mendeszoon Manoah</t>
  </si>
  <si>
    <t>Lissenburg Damian</t>
  </si>
  <si>
    <t>Rours Louis</t>
  </si>
  <si>
    <t>Kiley Zach</t>
  </si>
  <si>
    <t>Mooney George</t>
  </si>
  <si>
    <t>van_den_Elsen Sem</t>
  </si>
  <si>
    <t>Hassing Seb</t>
  </si>
  <si>
    <t>Oude_Nijeweme Daan</t>
  </si>
  <si>
    <t>De_Heer Stan</t>
  </si>
  <si>
    <t>ye jaden</t>
  </si>
  <si>
    <t>Boer Omar</t>
  </si>
  <si>
    <t>Kabbedijk Jasper</t>
  </si>
  <si>
    <t>Kien Luis_Marc</t>
  </si>
  <si>
    <t>Panday Neal</t>
  </si>
  <si>
    <t>van_Ingen Lenn</t>
  </si>
  <si>
    <t>Kabbedijk Olivier</t>
  </si>
  <si>
    <t>Goedhart Camiel</t>
  </si>
  <si>
    <t>Loukili Soufian</t>
  </si>
  <si>
    <t>Vu Ricci</t>
  </si>
  <si>
    <t>van_den_Broek Liam</t>
  </si>
  <si>
    <t>Westra Jesse</t>
  </si>
  <si>
    <t>Tizniti Luay</t>
  </si>
  <si>
    <t>Remillat-Scarpa Juliette</t>
  </si>
  <si>
    <t>Epping Aaron</t>
  </si>
  <si>
    <t>van_de_Watering Joey</t>
  </si>
  <si>
    <t>De_Rover Rens</t>
  </si>
  <si>
    <t>van_Woggelum Nick</t>
  </si>
  <si>
    <t>Macaya Chris</t>
  </si>
  <si>
    <t>Veer,_van_der Sven</t>
  </si>
  <si>
    <t>Versteeg Jochem</t>
  </si>
  <si>
    <t>Radojevic Daniel</t>
  </si>
  <si>
    <t>Clark Michael</t>
  </si>
  <si>
    <t>Thomson Shaun</t>
  </si>
  <si>
    <t>Doniesiewicz Szymon</t>
  </si>
  <si>
    <t>Have,_ten Jort</t>
  </si>
  <si>
    <t>Lalai Mike</t>
  </si>
  <si>
    <t>Louws Damian</t>
  </si>
  <si>
    <t>Kepa Monika</t>
  </si>
  <si>
    <t>kamphuis jennifer</t>
  </si>
  <si>
    <t>Steinkjer Aud-Eli</t>
  </si>
  <si>
    <t>McCarthy Malaika</t>
  </si>
  <si>
    <t>Raman Safae</t>
  </si>
  <si>
    <t>Van_Dorst Jennifer</t>
  </si>
  <si>
    <t>Piret AurÃ©lien</t>
  </si>
  <si>
    <t>Van_ezelingen Otto</t>
  </si>
  <si>
    <t>Dewey Will</t>
  </si>
  <si>
    <t>Leberl Zack</t>
  </si>
  <si>
    <t>O_Connor John</t>
  </si>
  <si>
    <t>MÃ¼ller Justin</t>
  </si>
  <si>
    <t>Bekkers Gregory</t>
  </si>
  <si>
    <t>Brand Rico</t>
  </si>
  <si>
    <t>White Dominic</t>
  </si>
  <si>
    <t>Lenz Tobias</t>
  </si>
  <si>
    <t>Makkelie Jeffrey</t>
  </si>
  <si>
    <t>Sollie Freek</t>
  </si>
  <si>
    <t>Male,_van_der Guido</t>
  </si>
  <si>
    <t>Hoving Joost</t>
  </si>
  <si>
    <t>OeuCheng Tigor_Lee</t>
  </si>
  <si>
    <t>Rosidik Jafar</t>
  </si>
  <si>
    <t>Weening Justin</t>
  </si>
  <si>
    <t>Van_Dalen Jesse</t>
  </si>
  <si>
    <t>den_Hollander Denny</t>
  </si>
  <si>
    <t>Keijers JoÃ«lle</t>
  </si>
  <si>
    <t>Kaya Ceren</t>
  </si>
  <si>
    <t>el_Yousfi Damine</t>
  </si>
  <si>
    <t>Hotsma Sara</t>
  </si>
  <si>
    <t>Ahmed Adam</t>
  </si>
  <si>
    <t>Tuncer Zeysan</t>
  </si>
  <si>
    <t>Kesti Irene</t>
  </si>
  <si>
    <t>Nia Romaissa</t>
  </si>
  <si>
    <t>Hushangi Artemis</t>
  </si>
  <si>
    <t>Ahmed Hafsa</t>
  </si>
  <si>
    <t>Ahmed Hannan</t>
  </si>
  <si>
    <t>Korkmaz Ela</t>
  </si>
  <si>
    <t>Ozgoren Damla</t>
  </si>
  <si>
    <t>Duyck Zion</t>
  </si>
  <si>
    <t>RaÃ©d Salame</t>
  </si>
  <si>
    <t>Terlouw Dave</t>
  </si>
  <si>
    <t>Ozgoren Suleyman</t>
  </si>
  <si>
    <t>Krijnen Noah</t>
  </si>
  <si>
    <t>Bosman Aidan</t>
  </si>
  <si>
    <t>Hushangi Ahura</t>
  </si>
  <si>
    <t>BARADA TYRA</t>
  </si>
  <si>
    <t>Bok Isis</t>
  </si>
  <si>
    <t>Klijn Lucas</t>
  </si>
  <si>
    <t>Bok Ivar</t>
  </si>
  <si>
    <t>Van_Steen Rens</t>
  </si>
  <si>
    <t>Kesti Rufus</t>
  </si>
  <si>
    <t>Leenhard Jeno</t>
  </si>
  <si>
    <t>Errahmouni Faris</t>
  </si>
  <si>
    <t>Swikker Chelsey</t>
  </si>
  <si>
    <t>De_Klerk_Wolters Ryan</t>
  </si>
  <si>
    <t>Byrne Josh</t>
  </si>
  <si>
    <t>Locatelli Luciano</t>
  </si>
  <si>
    <t>NordbÃ¸_Heyeraas Thomas</t>
  </si>
  <si>
    <t>Haddadi Malek</t>
  </si>
  <si>
    <t>wilms Bart</t>
  </si>
  <si>
    <t>van_Ballegooij Marc</t>
  </si>
  <si>
    <t>van_den_Tol Peter</t>
  </si>
  <si>
    <t>Lukkien Jonathan</t>
  </si>
  <si>
    <t>Digweed Joe</t>
  </si>
  <si>
    <t>Van_Leeuwen Bob</t>
  </si>
  <si>
    <t>Avdagic Tarik</t>
  </si>
  <si>
    <t>Danen Luuk</t>
  </si>
  <si>
    <t>Van_Lierde Hans</t>
  </si>
  <si>
    <t>Barendswaard Frans</t>
  </si>
  <si>
    <t>Jansen Kevin</t>
  </si>
  <si>
    <t>Total Entries in Category2</t>
  </si>
  <si>
    <t>Club entries in Category</t>
  </si>
  <si>
    <t>Totaal 05020 S Sparring Youth 6-13 M A/B G04-D03 -150 cm</t>
  </si>
  <si>
    <t>Totaal 05021 S Sparring Youth 6-13 M A/B G04-D03 -160 cm</t>
  </si>
  <si>
    <t>Totaal 05022 S Sparring Youth 6-13 M A/B G04-D03 -170 cm</t>
  </si>
  <si>
    <t>Totaal 05023 S Sparring Youth 6-13 M A/B G04-D03 +170 cm</t>
  </si>
  <si>
    <t>Totaal 05030 Sparring Youth 6-13 M C G10-G05 -130 cm</t>
  </si>
  <si>
    <t>Totaal 05031 Sparring Youth 6-13 M C G10-G05 -140 cm</t>
  </si>
  <si>
    <t>Totaal 05032 Sparring Youth 6-13 M C G10-G05 -150 cm</t>
  </si>
  <si>
    <t>Totaal 05033 Sparring Youth 6-13 M C G10-G05 -160 cm</t>
  </si>
  <si>
    <t>Totaal 05034 Sparring Youth 6-13 M C G10-G05 -170 cm</t>
  </si>
  <si>
    <t>Totaal 05035 Sparring Youth 6-13 M C G10-G05 +170 cm</t>
  </si>
  <si>
    <t>Totaal 05054 S Sparring Junior 14-17 M A/B G04-D03 - 50 kg</t>
  </si>
  <si>
    <t>Totaal 05055 Sparring Junior 14-17 M A D01-D03 -56 kg</t>
  </si>
  <si>
    <t>Totaal 05056 Sparring Junior 14-17 M A D01-D03 -62 kg</t>
  </si>
  <si>
    <t>Totaal 05057 S Sparring Junior 14-17 M A/B G04-D03 -68 kg</t>
  </si>
  <si>
    <t>Totaal 05058 S Sparring Junior 14-17 M A/B G04-D03 -75 kg</t>
  </si>
  <si>
    <t>Totaal 05061 Sparring Junior 14-17 M B G04-G01 -56 kg</t>
  </si>
  <si>
    <t>Totaal 05062 Sparring Junior 14-17 M B G04-G01 -62 kg</t>
  </si>
  <si>
    <t>Totaal 05067 S Sparring Junior 14-17 M C G10-G05 -62 kg</t>
  </si>
  <si>
    <t>Totaal 05069 Sparring Junior 14-17 M C G10-G05 -68 kg</t>
  </si>
  <si>
    <t>Totaal 05071 Sparring Junior 14-17 M C G10-G05 +75 kg</t>
  </si>
  <si>
    <t>Totaal 05090 S Sparring Senior 18+ M A/B G04-D06 -57 kg</t>
  </si>
  <si>
    <t>Totaal 05091 S Sparring Senior 18+ M A/B G04-D06 -63kg</t>
  </si>
  <si>
    <t>Totaal 05092 Sparring Senior 18+ M A D01-D06 -70 kg</t>
  </si>
  <si>
    <t>Totaal 05093 S Sparring Senior 18+ M A/B G04-D06 -78 kg</t>
  </si>
  <si>
    <t>Totaal 05094 S Sparring Senior 18+ M A/B G04-D06 -85 kg</t>
  </si>
  <si>
    <t>Totaal 05095 S Sparring Senior 18+ M A/B G04-D06 +85 kg</t>
  </si>
  <si>
    <t>Totaal 05098 Sparring Senior 18+ M B G04-G01 -70 kg</t>
  </si>
  <si>
    <t>Totaal 05104 Sparring Senior 18+ M C G10-G05 -70 kg</t>
  </si>
  <si>
    <t>Totaal 05105 Sparring Senior 18+ M C G10-G05 -78 kg</t>
  </si>
  <si>
    <t>Totaal 05106 Sparring Senior 18+ M C G10-G05 -85 kg</t>
  </si>
  <si>
    <t>Totaal 06001 Overall Sparring Junior 14-17 M A+B G04-D03</t>
  </si>
  <si>
    <t>Totaal 06003 Overall Sparring Senior-Veteran 18+ M A+B G04-D06</t>
  </si>
  <si>
    <t>Medals</t>
  </si>
  <si>
    <t>Taekwondo Martial Arts Center Delft</t>
  </si>
  <si>
    <t>True Warrior</t>
  </si>
  <si>
    <t>Telling van Result</t>
  </si>
  <si>
    <t>All</t>
  </si>
  <si>
    <t>0. None</t>
  </si>
  <si>
    <t>Taekwon-Do So San</t>
  </si>
  <si>
    <t>England  Taekwon-Do Association</t>
  </si>
  <si>
    <t>Carvalho_1(Notenboom, Ramaker)</t>
  </si>
  <si>
    <t>SSTK 1 (Hessing, Oranje, Rook, den_Hollander, vd_Wijngaart)</t>
  </si>
  <si>
    <t>TKD SPIRIT (Nagy</t>
  </si>
  <si>
    <t>SSTK 3 (den_Hollander, Van_Dalen)</t>
  </si>
  <si>
    <t>SPIRIT (Nagy, Nagy)</t>
  </si>
  <si>
    <t>05072 S Sparring Senior 18+ F A/B G04-D06 -56 kg</t>
  </si>
  <si>
    <t>Corrected Result</t>
  </si>
  <si>
    <t>Results</t>
  </si>
  <si>
    <t>Aantal van Corrected Result</t>
  </si>
  <si>
    <t>Medal Statistics Holland Cup 2018 | ITF Netherlands Master Series</t>
  </si>
  <si>
    <t>Statistics:</t>
  </si>
  <si>
    <t>An interactive insight into the medal statistics</t>
  </si>
  <si>
    <t xml:space="preserve">Please note: these are corrected medal statistics, i.e. 3rd place medals in a cateogry with 3 competitors and 2nd place medals in a category of 2 competitors have been removed. Use the filters to zoom in on the statistics you are interested in. Selected filters are blue, unselected filters are white. This will instantly affect all four graphs below (1: Golden Medals per Club; 2: Medals per Club; 3: Gold% relative to entries per club; 4: Medal% relative to entries per club) E.g. only large clubs, junior females in patterns from 4th gup up: Club Size Entries "L"; Discipline "Patterns"; Age class "Junior"; Sex "Female"; Grade Class "A+B G04-D06" and "B G04-G01" (use multi-select toggle button, the icon with the list with checkmarks). Hover over the bars in the charts to view the exact values. Clear filters with the filter symbol with the " X". Club sizes are based on 1st to 4th quartiles with respect to the entries per club: XS 1 to 4.5 entries (1-25th percentile); S 4.5 to 12 entries (25-50th percentile); M 12 to 24.5 entries (50-75th percentile); L 24.5 to 143 entries (75-100th). </t>
  </si>
  <si>
    <t>Totaal 01006 Tul Youth 6-13 M A D01</t>
  </si>
  <si>
    <t>Totaal 01007a Tul Youth 6-13 M B G02-G01</t>
  </si>
  <si>
    <t>Totaal 01007b Tul Youth 6-13 M B G04-G03</t>
  </si>
  <si>
    <t>Totaal 01008a Tul Youth 6-13 M C G06-G05</t>
  </si>
  <si>
    <t>Totaal 01008b Tul Youth 6-13 M C G07</t>
  </si>
  <si>
    <t>Totaal 01009 Tul Youth 6-13 M C G10-G08</t>
  </si>
  <si>
    <t>Totaal 01018 Tul Junior 14-17 M A D01</t>
  </si>
  <si>
    <t>Totaal 01019 Tul Junior 14-17 M B G04-G01</t>
  </si>
  <si>
    <t>Totaal 01020 Tul Junior 14-17 M C G07-G05</t>
  </si>
  <si>
    <t>Totaal 01029 Tul Senior-Veteran 18+ M A D04-D06</t>
  </si>
  <si>
    <t>Totaal 01030 Tul Senior-Veteran 18+ M A D03</t>
  </si>
  <si>
    <t>Totaal 01031 Tul Senior-Veteran 18+ M A D02</t>
  </si>
  <si>
    <t>Totaal 01032 Tul Senior-Veteran 18+ M A D01</t>
  </si>
  <si>
    <t>Totaal 01033 Tul Senior-Veteran 18+ M B G04-G01</t>
  </si>
  <si>
    <t>Totaal 01034 Tul Senior-Veteran 18+ M C G07-G05</t>
  </si>
  <si>
    <t>Totaal 01035 Tul Senior-Veteran 18+ M C G10-G08</t>
  </si>
  <si>
    <t>Totaal 07002 S Power Breaking Junior 14-17 M A/B G04-D03</t>
  </si>
  <si>
    <t>Totaal 07006 S Power Breaking Senior 18+ M A/B G04-D06</t>
  </si>
  <si>
    <t>Totaal 01002 Tul Youth 6-13 F B G04-G01</t>
  </si>
  <si>
    <t>Totaal 01003a Tul Youth 6-13 F C G06-G05</t>
  </si>
  <si>
    <t>Totaal 01003b Tul Youth 6-13 F C G07</t>
  </si>
  <si>
    <t>Totaal 01004 Tul Youth 6-13 F C G10-G08</t>
  </si>
  <si>
    <t>Totaal 01011 S Tul Junior 14-17 F/M A D02</t>
  </si>
  <si>
    <t>Totaal 01012 Tul Junior 14-17 F A D01</t>
  </si>
  <si>
    <t>Totaal 01013 Tul Junior 14-17 F B G04-G01</t>
  </si>
  <si>
    <t>Totaal 01022 Tul Senior-Veteran 18+ F A D04-D06</t>
  </si>
  <si>
    <t>Totaal 01023 Tul Senior-Veteran 18+ F A D03</t>
  </si>
  <si>
    <t>Totaal 01024 Tul Senior-Veteran 18+ F A D02</t>
  </si>
  <si>
    <t>Totaal 01025 Tul Senior-Veteran 18+ F A D01</t>
  </si>
  <si>
    <t>Totaal 01026 Tul Senior-Veteran 18+ F B G04-G01</t>
  </si>
  <si>
    <t>Totaal 04000 Chon-Ji Challenge Youth 6-13 F+M C G10-G05</t>
  </si>
  <si>
    <t>Totaal 04001 Chon-Ji Challenge Junior-Senior 14+ F+M C G10-G05</t>
  </si>
  <si>
    <t>Totaal 05002 S Sparring Youth 6-13 F A/B G04-D03 -150 cm</t>
  </si>
  <si>
    <t>Totaal 05003 S Sparring Youth 6-13 F  A/B G04-D03 -160 cm</t>
  </si>
  <si>
    <t>Totaal 05010 Sparring Youth 6-13 F B G04-G01 -170 cm</t>
  </si>
  <si>
    <t>Totaal 05012 Sparring Youth 6-13 F C G10-G05 -130 cm</t>
  </si>
  <si>
    <t>Totaal 05013 Sparring Youth 6-13 F C G10-G05 -140 cm</t>
  </si>
  <si>
    <t>Totaal 05014 Sparring Youth 6-13 F C G10-G05 -150 cm</t>
  </si>
  <si>
    <t>Totaal 05015 Sparring Youth 6-13 F C G10-G05 -160 cm</t>
  </si>
  <si>
    <t>Totaal 05036 S Sparring Junior 14-17 F A/B G04-D03 -45 kg</t>
  </si>
  <si>
    <t>Totaal 05037 S Sparring Junior 14-17 F A/B G04-D03 -50 kg</t>
  </si>
  <si>
    <t>Totaal 05038 S Sparring Junior 14-17 F A/B G04-D03 -55 kg</t>
  </si>
  <si>
    <t>Totaal 05039 S Sparring Junior 14-17 F A/B G04-D03 - 60 kg</t>
  </si>
  <si>
    <t>Totaal 05040 Sparring Junior 14-17 F A/B G04-D03 -65 kg</t>
  </si>
  <si>
    <t>Totaal 05041 S Sparring Junior 14-17 F A/B G04-D03 +65 kg</t>
  </si>
  <si>
    <t>Totaal 05050 Sparring Junior 14-17 F C G10-G05 -55 kg</t>
  </si>
  <si>
    <t>Totaal 05072 S Sparring Senior 18+ F A/B G04-D06 -56 kg</t>
  </si>
  <si>
    <t>Totaal 05074 Sparring Senior 18+ F A D01-D06 -62 kg</t>
  </si>
  <si>
    <t>Totaal 05077 S Sparring Senior 18+ F A/B G04-D06 +75kg</t>
  </si>
  <si>
    <t>Totaal 06000 Overall Sparring Junior 14-17 F A+B G04-D03</t>
  </si>
  <si>
    <t>Totaal 06002 Overall Sparring Senior-Veteran 18+ F A+B G04-D06</t>
  </si>
  <si>
    <t>Totaal 07000 S Power Breaking Junior 14-17 F A/B G04-D03</t>
  </si>
  <si>
    <t>Totaal 07004 S Power Breaking Senior 18+ F A/B G04-D06</t>
  </si>
  <si>
    <t>Totaal 01001 Tul Youth 6-13 F A D01</t>
  </si>
  <si>
    <t>Totaal 01014 Tul Junior 14-17 F C G07-G05</t>
  </si>
  <si>
    <t>Totaal 01021 Tul Junior 14-17 M C G10-G08</t>
  </si>
  <si>
    <t>Totaal 01027 Tul Senior-Veteran 18+ F C G07-G05</t>
  </si>
  <si>
    <t>Totaal 01028 Tul Senior-Veteran 18+ F C G10-G08</t>
  </si>
  <si>
    <t>Totaal 02000 Team Tul Junior-Senior-Veteran 14+ F+M A+B G04-D06</t>
  </si>
  <si>
    <t>Totaal 03000 Pre-Arranged Junior-Senior-Veteran 14+ F+M A+B G04-D06</t>
  </si>
  <si>
    <t>Totaal 05004 Sparring Youth 6-13 F A D01-D03 -170 cm</t>
  </si>
  <si>
    <t>Totaal 05006 Sparring Youth 6-13 F B G04-G01 -130 cm</t>
  </si>
  <si>
    <t>Totaal 05007 S Sparring Youth 6-13 F A/B G04-D03 -140 cm</t>
  </si>
  <si>
    <t>Totaal 05024 Sparring Youth 6-13 M B G04-G01 -130 cm</t>
  </si>
  <si>
    <t>Totaal 05025 Sparring Youth 6-13 M B G04-G01 -140 cm</t>
  </si>
  <si>
    <t>Totaal 05048 S Sparring Junior 14-17 F C G10-G05 -50 kg</t>
  </si>
  <si>
    <t>Totaal 05052 S Sparring Junior 14-17 F C G10-G05 +60 kg</t>
  </si>
  <si>
    <t>Totaal 05059 Sparring Junior 14-17 M A D01-D03 +75 kg</t>
  </si>
  <si>
    <t>Totaal 05065 Sparring Junior 14-17 M B G04-G01 +75 kg</t>
  </si>
  <si>
    <t>Totaal 05075 S Sparring Senior 18+ F A D01-D06 -75 kg</t>
  </si>
  <si>
    <t>Totaal 05085 S Sparring Senior 18+ F C G10-G05 -62 kg</t>
  </si>
  <si>
    <t>Totaal 05107 Sparring Senior 18+ M C G10-G05 +85 kg</t>
  </si>
  <si>
    <t>Totaal 05112 S Sparring Veteran 35+ M A D01-D06 +50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</si>
</sst>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Futura Hv BT"/>
      <family val="2"/>
    </font>
    <font>
      <sz val="20"/>
      <color theme="1"/>
      <name val="Futura Hv BT"/>
      <family val="2"/>
    </font>
    <font>
      <sz val="8"/>
      <color theme="1"/>
      <name val="Calibri"/>
      <family val="2"/>
      <scheme val="minor"/>
    </font>
    <font>
      <sz val="18"/>
      <color theme="0"/>
      <name val="Futura Hv BT"/>
      <family val="2"/>
    </font>
  </fonts>
  <fills count="4">
    <fill>
      <patternFill patternType="none"/>
    </fill>
    <fill>
      <patternFill patternType="gray125"/>
    </fill>
    <fill>
      <patternFill patternType="solid">
        <fgColor theme="9" tint="0.79998168889431442"/>
        <bgColor theme="9" tint="0.79998168889431442"/>
      </patternFill>
    </fill>
    <fill>
      <patternFill patternType="solid">
        <fgColor rgb="FFFFC000"/>
        <bgColor indexed="64"/>
      </patternFill>
    </fill>
  </fills>
  <borders count="2">
    <border>
      <left/>
      <right/>
      <top/>
      <bottom/>
      <diagonal/>
    </border>
    <border>
      <left style="thin">
        <color theme="9" tint="0.39997558519241921"/>
      </left>
      <right/>
      <top style="thin">
        <color theme="9" tint="0.39997558519241921"/>
      </top>
      <bottom style="thin">
        <color theme="9" tint="0.39997558519241921"/>
      </bottom>
      <diagonal/>
    </border>
  </borders>
  <cellStyleXfs count="2">
    <xf numFmtId="0" fontId="0" fillId="0" borderId="0"/>
    <xf numFmtId="9" fontId="1" fillId="0" borderId="0" applyFont="0" applyFill="0" applyBorder="0" applyAlignment="0" applyProtection="0"/>
  </cellStyleXfs>
  <cellXfs count="15">
    <xf numFmtId="0" fontId="0" fillId="0" borderId="0" xfId="0"/>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wrapText="1"/>
    </xf>
    <xf numFmtId="10" fontId="0" fillId="0" borderId="0" xfId="1" applyNumberFormat="1" applyFont="1"/>
    <xf numFmtId="0" fontId="0" fillId="2" borderId="1" xfId="0" applyNumberFormat="1" applyFont="1" applyFill="1" applyBorder="1"/>
    <xf numFmtId="0" fontId="0" fillId="0" borderId="1" xfId="0" applyNumberFormat="1" applyFont="1" applyBorder="1"/>
    <xf numFmtId="0" fontId="0" fillId="0" borderId="0" xfId="0" pivotButton="1" applyAlignment="1">
      <alignment horizontal="left"/>
    </xf>
    <xf numFmtId="0" fontId="0" fillId="0" borderId="0" xfId="0" applyNumberFormat="1" applyAlignment="1">
      <alignment horizontal="left"/>
    </xf>
    <xf numFmtId="0" fontId="6" fillId="3" borderId="0" xfId="0" applyFont="1" applyFill="1"/>
    <xf numFmtId="0" fontId="2" fillId="3" borderId="0" xfId="0" applyFont="1" applyFill="1"/>
    <xf numFmtId="0" fontId="4" fillId="0" borderId="0" xfId="0" applyFont="1" applyAlignment="1">
      <alignment horizontal="center"/>
    </xf>
    <xf numFmtId="0" fontId="5" fillId="0" borderId="0" xfId="0" applyFont="1" applyAlignment="1">
      <alignment horizontal="center" vertical="top" wrapText="1"/>
    </xf>
    <xf numFmtId="0" fontId="3" fillId="0" borderId="0" xfId="0" applyFont="1" applyAlignment="1">
      <alignment horizontal="center"/>
    </xf>
  </cellXfs>
  <cellStyles count="2">
    <cellStyle name="Procent" xfId="1" builtinId="5"/>
    <cellStyle name="Standaard" xfId="0" builtinId="0"/>
  </cellStyles>
  <dxfs count="3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s>
  <tableStyles count="0" defaultTableStyle="TableStyleMedium2" defaultPivotStyle="PivotStyleLight16"/>
  <colors>
    <mruColors>
      <color rgb="FFFF00FF"/>
      <color rgb="FFA9A9A9"/>
      <color rgb="FFD4AF37"/>
      <color rgb="FFCFB53B"/>
      <color rgb="FFAFB2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microsoft.com/office/2007/relationships/slicerCache" Target="slicerCaches/slicerCache5.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07/relationships/slicerCache" Target="slicerCaches/slicerCache4.xml"/><Relationship Id="rId25" Type="http://schemas.openxmlformats.org/officeDocument/2006/relationships/powerPivotData" Target="model/item.data"/><Relationship Id="rId2" Type="http://schemas.openxmlformats.org/officeDocument/2006/relationships/worksheet" Target="worksheets/sheet2.xml"/><Relationship Id="rId16" Type="http://schemas.microsoft.com/office/2007/relationships/slicerCache" Target="slicerCaches/slicerCache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microsoft.com/office/2007/relationships/slicerCache" Target="slicerCaches/slicerCache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microsoft.com/office/2007/relationships/slicerCache" Target="slicerCaches/slicerCache6.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1.xml"/><Relationship Id="rId22" Type="http://schemas.openxmlformats.org/officeDocument/2006/relationships/styles" Target="styles.xml"/><Relationship Id="rId27" Type="http://schemas.openxmlformats.org/officeDocument/2006/relationships/customXml" Target="../customXml/item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_xlchart.v1.3</cx:f>
      </cx:strDim>
      <cx:numDim type="val">
        <cx:f>_xlchart.v1.5</cx:f>
      </cx:numDim>
    </cx:data>
  </cx:chartData>
  <cx:chart>
    <cx:title pos="t" align="ctr" overlay="0">
      <cx:tx>
        <cx:rich>
          <a:bodyPr spcFirstLastPara="1" vertOverflow="ellipsis" horzOverflow="overflow" wrap="square" lIns="0" tIns="0" rIns="0" bIns="0" anchor="ctr" anchorCtr="1"/>
          <a:lstStyle/>
          <a:p>
            <a:pPr algn="ctr" rtl="0">
              <a:defRPr baseline="0">
                <a:solidFill>
                  <a:schemeClr val="bg1"/>
                </a:solidFill>
                <a:latin typeface="Futura Hv BT" panose="020B0702020204020204" pitchFamily="34" charset="0"/>
              </a:defRPr>
            </a:pPr>
            <a:r>
              <a:rPr lang="nl-NL" sz="1400" b="0" i="0" u="none" strike="noStrike" baseline="0">
                <a:solidFill>
                  <a:schemeClr val="bg1"/>
                </a:solidFill>
                <a:latin typeface="Futura Hv BT" panose="020B0702020204020204" pitchFamily="34" charset="0"/>
                <a:ea typeface="Calibri" panose="020F0502020204030204" pitchFamily="34" charset="0"/>
                <a:cs typeface="Calibri" panose="020F0502020204030204" pitchFamily="34" charset="0"/>
              </a:rPr>
              <a:t>Graph 3 of 4: </a:t>
            </a:r>
            <a:r>
              <a:rPr lang="nl-NL" sz="1400" b="0" i="0" u="none" strike="noStrike" baseline="0" dirty="0">
                <a:solidFill>
                  <a:schemeClr val="bg1"/>
                </a:solidFill>
                <a:latin typeface="Futura Hv BT" panose="020B0702020204020204" pitchFamily="34" charset="0"/>
              </a:rPr>
              <a:t>Gold% (</a:t>
            </a:r>
            <a:r>
              <a:rPr lang="nl-NL" sz="1400" b="0" i="0" u="none" strike="noStrike" baseline="0" dirty="0" err="1">
                <a:solidFill>
                  <a:schemeClr val="bg1"/>
                </a:solidFill>
                <a:latin typeface="Futura Hv BT" panose="020B0702020204020204" pitchFamily="34" charset="0"/>
              </a:rPr>
              <a:t>relative</a:t>
            </a:r>
            <a:r>
              <a:rPr lang="nl-NL" sz="1400" b="0" i="0" u="none" strike="noStrike" baseline="0" dirty="0">
                <a:solidFill>
                  <a:schemeClr val="bg1"/>
                </a:solidFill>
                <a:latin typeface="Futura Hv BT" panose="020B0702020204020204" pitchFamily="34" charset="0"/>
              </a:rPr>
              <a:t> </a:t>
            </a:r>
            <a:r>
              <a:rPr lang="nl-NL" sz="1400" b="0" i="0" u="none" strike="noStrike" baseline="0" dirty="0" err="1">
                <a:solidFill>
                  <a:schemeClr val="bg1"/>
                </a:solidFill>
                <a:latin typeface="Futura Hv BT" panose="020B0702020204020204" pitchFamily="34" charset="0"/>
              </a:rPr>
              <a:t>to</a:t>
            </a:r>
            <a:r>
              <a:rPr lang="nl-NL" sz="1400" b="0" i="0" u="none" strike="noStrike" baseline="0" dirty="0">
                <a:solidFill>
                  <a:schemeClr val="bg1"/>
                </a:solidFill>
                <a:latin typeface="Futura Hv BT" panose="020B0702020204020204" pitchFamily="34" charset="0"/>
              </a:rPr>
              <a:t> entries in </a:t>
            </a:r>
            <a:r>
              <a:rPr lang="nl-NL" sz="1400" b="0" i="0" u="none" strike="noStrike" baseline="0" dirty="0" err="1">
                <a:solidFill>
                  <a:schemeClr val="bg1"/>
                </a:solidFill>
                <a:latin typeface="Futura Hv BT" panose="020B0702020204020204" pitchFamily="34" charset="0"/>
              </a:rPr>
              <a:t>selection</a:t>
            </a:r>
            <a:r>
              <a:rPr lang="nl-NL" sz="1400" b="0" i="0" u="none" strike="noStrike" baseline="0" dirty="0">
                <a:solidFill>
                  <a:schemeClr val="bg1"/>
                </a:solidFill>
                <a:latin typeface="Futura Hv BT" panose="020B0702020204020204" pitchFamily="34" charset="0"/>
              </a:rPr>
              <a:t>)</a:t>
            </a:r>
          </a:p>
        </cx:rich>
      </cx:tx>
    </cx:title>
    <cx:plotArea>
      <cx:plotAreaRegion>
        <cx:series layoutId="clusteredColumn" uniqueId="{D8369B33-E11E-4F66-9F1A-1B445595485F}" formatIdx="10">
          <cx:tx>
            <cx:txData>
              <cx:f>_xlchart.v1.4</cx:f>
              <cx:v>Gold% Entries</cx:v>
            </cx:txData>
          </cx:tx>
          <cx:spPr>
            <a:solidFill>
              <a:srgbClr val="D4AF37"/>
            </a:solidFill>
          </cx:spPr>
          <cx:dataId val="0"/>
          <cx:layoutPr>
            <cx:aggregation/>
          </cx:layoutPr>
          <cx:axisId val="1"/>
        </cx:series>
        <cx:series layoutId="paretoLine" ownerIdx="0" uniqueId="{936BA6F9-B465-4C07-98A7-6E8BAFCCC674}" formatIdx="11">
          <cx:spPr>
            <a:ln>
              <a:solidFill>
                <a:schemeClr val="accent1">
                  <a:alpha val="0"/>
                </a:schemeClr>
              </a:solidFill>
            </a:ln>
          </cx:spPr>
          <cx:axisId val="2"/>
        </cx:series>
      </cx:plotAreaRegion>
      <cx:axis id="0">
        <cx:catScaling gapWidth="0.400000006"/>
        <cx:tickLabels/>
        <cx:txPr>
          <a:bodyPr spcFirstLastPara="1" vertOverflow="ellipsis" horzOverflow="overflow" wrap="square" lIns="0" tIns="0" rIns="0" bIns="0" anchor="ctr" anchorCtr="1"/>
          <a:lstStyle/>
          <a:p>
            <a:pPr algn="ctr" rtl="0">
              <a:defRPr>
                <a:solidFill>
                  <a:schemeClr val="bg1"/>
                </a:solidFill>
              </a:defRPr>
            </a:pPr>
            <a:endParaRPr lang="nl-NL" sz="900" b="0" i="0" u="none" strike="noStrike" baseline="0">
              <a:solidFill>
                <a:schemeClr val="bg1"/>
              </a:solidFill>
              <a:latin typeface="Calibri" panose="020F0502020204030204"/>
            </a:endParaRPr>
          </a:p>
        </cx:txPr>
      </cx:axis>
      <cx:axis id="1">
        <cx:valScaling/>
        <cx:title>
          <cx:tx>
            <cx:txData>
              <cx:v>% Gold per Entry per Club</cx:v>
            </cx:txData>
          </cx:tx>
          <cx:txPr>
            <a:bodyPr spcFirstLastPara="1" vertOverflow="ellipsis" horzOverflow="overflow" wrap="square" lIns="0" tIns="0" rIns="0" bIns="0" anchor="ctr" anchorCtr="1"/>
            <a:lstStyle/>
            <a:p>
              <a:pPr algn="ctr" rtl="0">
                <a:defRPr>
                  <a:solidFill>
                    <a:schemeClr val="bg1"/>
                  </a:solidFill>
                </a:defRPr>
              </a:pPr>
              <a:r>
                <a:rPr lang="nl-NL" sz="900" b="0" i="0" u="none" strike="noStrike" baseline="0">
                  <a:solidFill>
                    <a:schemeClr val="bg1"/>
                  </a:solidFill>
                  <a:latin typeface="Calibri" panose="020F0502020204030204"/>
                </a:rPr>
                <a:t>% Gold per Entry per Club</a:t>
              </a:r>
            </a:p>
          </cx:txPr>
        </cx:title>
        <cx:majorGridlines/>
        <cx:minorGridlines/>
        <cx:tickLabels/>
        <cx:txPr>
          <a:bodyPr spcFirstLastPara="1" vertOverflow="ellipsis" horzOverflow="overflow" wrap="square" lIns="0" tIns="0" rIns="0" bIns="0" anchor="ctr" anchorCtr="1"/>
          <a:lstStyle/>
          <a:p>
            <a:pPr algn="ctr" rtl="0">
              <a:defRPr>
                <a:solidFill>
                  <a:schemeClr val="bg1"/>
                </a:solidFill>
              </a:defRPr>
            </a:pPr>
            <a:endParaRPr lang="nl-NL" sz="900" b="0" i="0" u="none" strike="noStrike" baseline="0">
              <a:solidFill>
                <a:schemeClr val="bg1"/>
              </a:solidFill>
              <a:latin typeface="Calibri" panose="020F0502020204030204"/>
            </a:endParaRPr>
          </a:p>
        </cx:txPr>
      </cx:axis>
      <cx:axis id="2" hidden="1">
        <cx:valScaling max="1" min="0"/>
        <cx:units unit="percentage"/>
        <cx:tickLabels/>
      </cx:axis>
    </cx:plotArea>
  </cx:chart>
  <cx:spPr>
    <a:solidFill>
      <a:schemeClr val="accent1">
        <a:lumMod val="75000"/>
      </a:schemeClr>
    </a:solidFill>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_xlchart.v1.2</cx:f>
      </cx:numDim>
    </cx:data>
  </cx:chartData>
  <cx:chart>
    <cx:title pos="t" align="ctr" overlay="0">
      <cx:tx>
        <cx:rich>
          <a:bodyPr spcFirstLastPara="1" vertOverflow="ellipsis" horzOverflow="overflow" wrap="square" lIns="0" tIns="0" rIns="0" bIns="0" anchor="ctr" anchorCtr="1"/>
          <a:lstStyle/>
          <a:p>
            <a:pPr algn="ctr" rtl="0">
              <a:defRPr baseline="0">
                <a:latin typeface="Futura Hv BT" panose="020B0702020204020204" pitchFamily="34" charset="0"/>
              </a:defRPr>
            </a:pPr>
            <a:r>
              <a:rPr lang="nl-NL" sz="1400" b="0" i="0" u="none" strike="noStrike" baseline="0">
                <a:solidFill>
                  <a:sysClr val="windowText" lastClr="000000">
                    <a:lumMod val="65000"/>
                    <a:lumOff val="35000"/>
                  </a:sysClr>
                </a:solidFill>
                <a:latin typeface="Futura Hv BT" panose="020B0702020204020204" pitchFamily="34" charset="0"/>
                <a:ea typeface="Calibri" panose="020F0502020204030204" pitchFamily="34" charset="0"/>
                <a:cs typeface="Calibri" panose="020F0502020204030204" pitchFamily="34" charset="0"/>
              </a:rPr>
              <a:t>Graph 4 of 4: </a:t>
            </a:r>
            <a:r>
              <a:rPr lang="nl-NL" sz="1400" b="0" i="0" u="none" strike="noStrike" baseline="0" dirty="0" err="1">
                <a:solidFill>
                  <a:sysClr val="windowText" lastClr="000000">
                    <a:lumMod val="65000"/>
                    <a:lumOff val="35000"/>
                  </a:sysClr>
                </a:solidFill>
                <a:latin typeface="Futura Hv BT" panose="020B0702020204020204" pitchFamily="34" charset="0"/>
              </a:rPr>
              <a:t>Medal</a:t>
            </a:r>
            <a:r>
              <a:rPr lang="nl-NL" sz="1400" b="0" i="0" u="none" strike="noStrike" baseline="0" dirty="0">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 (</a:t>
            </a:r>
            <a:r>
              <a:rPr lang="nl-NL" sz="1400" b="0" i="0" u="none" strike="noStrike" baseline="0" dirty="0" err="1">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relative</a:t>
            </a:r>
            <a:r>
              <a:rPr lang="nl-NL" sz="1400" b="0" i="0" u="none" strike="noStrike" baseline="0" dirty="0">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 </a:t>
            </a:r>
            <a:r>
              <a:rPr lang="nl-NL" sz="1400" b="0" i="0" u="none" strike="noStrike" baseline="0" dirty="0" err="1">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to</a:t>
            </a:r>
            <a:r>
              <a:rPr lang="nl-NL" sz="1400" b="0" i="0" u="none" strike="noStrike" baseline="0" dirty="0">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 entries in </a:t>
            </a:r>
            <a:r>
              <a:rPr lang="nl-NL" sz="1400" b="0" i="0" u="none" strike="noStrike" baseline="0" dirty="0" err="1">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selection</a:t>
            </a:r>
            <a:r>
              <a:rPr lang="nl-NL" sz="1400" b="0" i="0" u="none" strike="noStrike" baseline="0" dirty="0">
                <a:solidFill>
                  <a:sysClr val="windowText" lastClr="000000">
                    <a:lumMod val="65000"/>
                    <a:lumOff val="35000"/>
                  </a:sysClr>
                </a:solidFill>
                <a:effectLst/>
                <a:latin typeface="Futura Hv BT" panose="020B0702020204020204" pitchFamily="34" charset="0"/>
                <a:ea typeface="Calibri" panose="020F0502020204030204" pitchFamily="34" charset="0"/>
                <a:cs typeface="Calibri" panose="020F0502020204030204" pitchFamily="34" charset="0"/>
              </a:rPr>
              <a:t>)</a:t>
            </a:r>
            <a:endParaRPr lang="nl-NL" sz="1400" b="0" i="0" u="none" strike="noStrike" baseline="0" dirty="0">
              <a:solidFill>
                <a:sysClr val="windowText" lastClr="000000">
                  <a:lumMod val="65000"/>
                  <a:lumOff val="35000"/>
                </a:sysClr>
              </a:solidFill>
              <a:latin typeface="Futura Hv BT" panose="020B0702020204020204" pitchFamily="34" charset="0"/>
            </a:endParaRPr>
          </a:p>
        </cx:rich>
      </cx:tx>
    </cx:title>
    <cx:plotArea>
      <cx:plotAreaRegion>
        <cx:plotSurface>
          <cx:spPr>
            <a:ln>
              <a:solidFill>
                <a:schemeClr val="accent1">
                  <a:alpha val="4000"/>
                </a:schemeClr>
              </a:solidFill>
            </a:ln>
          </cx:spPr>
        </cx:plotSurface>
        <cx:series layoutId="clusteredColumn" uniqueId="{FA14C00B-873F-4E12-A168-C8BCF7332089}" formatIdx="12">
          <cx:tx>
            <cx:txData>
              <cx:f>_xlchart.v1.1</cx:f>
              <cx:v>Medal% Entries</cx:v>
            </cx:txData>
          </cx:tx>
          <cx:spPr>
            <a:solidFill>
              <a:srgbClr val="A9A9A9"/>
            </a:solidFill>
          </cx:spPr>
          <cx:dataId val="0"/>
          <cx:layoutPr>
            <cx:aggregation/>
          </cx:layoutPr>
          <cx:axisId val="1"/>
        </cx:series>
        <cx:series layoutId="paretoLine" ownerIdx="0" uniqueId="{8ABD92DA-8D65-4B3E-87CB-2A243DC4654B}" formatIdx="13">
          <cx:spPr>
            <a:ln>
              <a:solidFill>
                <a:schemeClr val="accent1">
                  <a:alpha val="0"/>
                </a:schemeClr>
              </a:solidFill>
            </a:ln>
          </cx:spPr>
          <cx:axisId val="2"/>
        </cx:series>
      </cx:plotAreaRegion>
      <cx:axis id="0">
        <cx:catScaling gapWidth="0.400000006"/>
        <cx:tickLabels/>
      </cx:axis>
      <cx:axis id="1">
        <cx:valScaling/>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nl-NL"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 Medals per Entry per Club</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pPr>
                <a:endParaRPr lang="nl-NL" sz="900" b="0" i="0" u="none" strike="noStrike" baseline="0">
                  <a:solidFill>
                    <a:sysClr val="windowText" lastClr="000000">
                      <a:lumMod val="65000"/>
                      <a:lumOff val="35000"/>
                    </a:sysClr>
                  </a:solidFill>
                  <a:latin typeface="Calibri" panose="020F0502020204030204"/>
                </a:endParaRPr>
              </a:p>
            </cx:rich>
          </cx:tx>
        </cx:title>
        <cx:majorGridlines/>
        <cx:minorGridlines/>
        <cx:tickLabels/>
      </cx:axis>
      <cx:axis id="2" hidden="1">
        <cx:valScaling max="1" min="0"/>
        <cx:units unit="percentage"/>
        <cx:tickLabels/>
      </cx:axis>
    </cx:plotArea>
  </cx:chart>
  <cx:spPr>
    <a:solidFill>
      <a:schemeClr val="accent5">
        <a:lumMod val="40000"/>
        <a:lumOff val="60000"/>
      </a:schemeClr>
    </a:solidFill>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_xlchart.v1.8</cx:f>
      </cx:numDim>
    </cx:data>
  </cx:chartData>
  <cx:chart>
    <cx:title pos="t" align="ctr" overlay="0">
      <cx:tx>
        <cx:txData>
          <cx:v>Graph 1 of 4: Golden Medals per Club (absolute numbers in selection)</cx:v>
        </cx:txData>
      </cx:tx>
      <cx:txPr>
        <a:bodyPr spcFirstLastPara="1" vertOverflow="ellipsis" horzOverflow="overflow" wrap="square" lIns="0" tIns="0" rIns="0" bIns="0" anchor="ctr" anchorCtr="1"/>
        <a:lstStyle/>
        <a:p>
          <a:pPr algn="ctr" rtl="0">
            <a:defRPr>
              <a:solidFill>
                <a:schemeClr val="bg1"/>
              </a:solidFill>
              <a:latin typeface="Futura Hv BT" panose="020B0702020204020204" pitchFamily="34" charset="0"/>
              <a:ea typeface="Futura Hv BT" panose="020B0702020204020204" pitchFamily="34" charset="0"/>
              <a:cs typeface="Futura Hv BT" panose="020B0702020204020204" pitchFamily="34" charset="0"/>
            </a:defRPr>
          </a:pPr>
          <a:r>
            <a:rPr lang="nl-NL" sz="1400" b="0" i="0" u="none" strike="noStrike" baseline="0">
              <a:solidFill>
                <a:schemeClr val="bg1"/>
              </a:solidFill>
              <a:latin typeface="Futura Hv BT" panose="020B0702020204020204" pitchFamily="34" charset="0"/>
            </a:rPr>
            <a:t>Graph 1 of 4: Golden Medals per Club (absolute numbers in selection)</a:t>
          </a:r>
        </a:p>
      </cx:txPr>
    </cx:title>
    <cx:plotArea>
      <cx:plotAreaRegion>
        <cx:series layoutId="clusteredColumn" uniqueId="{A80FDE20-1250-4360-86FF-595D90F984FD}" formatIdx="0">
          <cx:tx>
            <cx:txData>
              <cx:f>_xlchart.v1.7</cx:f>
              <cx:v>1. Gold</cx:v>
            </cx:txData>
          </cx:tx>
          <cx:spPr>
            <a:solidFill>
              <a:srgbClr val="D4AF37"/>
            </a:solidFill>
          </cx:spPr>
          <cx:dataId val="0"/>
          <cx:layoutPr>
            <cx:aggregation/>
          </cx:layoutPr>
          <cx:axisId val="1"/>
        </cx:series>
        <cx:series layoutId="paretoLine" ownerIdx="0" uniqueId="{CD56AD86-637A-488E-B581-356759174459}" formatIdx="1">
          <cx:spPr>
            <a:ln>
              <a:solidFill>
                <a:schemeClr val="accent1">
                  <a:alpha val="0"/>
                </a:schemeClr>
              </a:solidFill>
            </a:ln>
          </cx:spPr>
          <cx:axisId val="2"/>
        </cx:series>
      </cx:plotAreaRegion>
      <cx:axis id="0">
        <cx:catScaling gapWidth="0.400000006"/>
        <cx:tickLabels/>
        <cx:txPr>
          <a:bodyPr spcFirstLastPara="1" vertOverflow="ellipsis" horzOverflow="overflow" wrap="square" lIns="0" tIns="0" rIns="0" bIns="0" anchor="ctr" anchorCtr="1"/>
          <a:lstStyle/>
          <a:p>
            <a:pPr algn="ctr" rtl="0">
              <a:defRPr>
                <a:solidFill>
                  <a:schemeClr val="bg1"/>
                </a:solidFill>
              </a:defRPr>
            </a:pPr>
            <a:endParaRPr lang="nl-NL" sz="900" b="0" i="0" u="none" strike="noStrike" baseline="0">
              <a:solidFill>
                <a:schemeClr val="bg1"/>
              </a:solidFill>
              <a:latin typeface="Calibri" panose="020F0502020204030204"/>
            </a:endParaRPr>
          </a:p>
        </cx:txPr>
      </cx:axis>
      <cx:axis id="1">
        <cx:valScaling/>
        <cx:title>
          <cx:tx>
            <cx:txData>
              <cx:v>Golden Medals per Club</cx:v>
            </cx:txData>
          </cx:tx>
          <cx:txPr>
            <a:bodyPr spcFirstLastPara="1" vertOverflow="ellipsis" horzOverflow="overflow" wrap="square" lIns="0" tIns="0" rIns="0" bIns="0" anchor="ctr" anchorCtr="1"/>
            <a:lstStyle/>
            <a:p>
              <a:pPr algn="ctr" rtl="0">
                <a:defRPr>
                  <a:solidFill>
                    <a:schemeClr val="bg1"/>
                  </a:solidFill>
                </a:defRPr>
              </a:pPr>
              <a:r>
                <a:rPr lang="nl-NL" sz="900" b="0" i="0" u="none" strike="noStrike" baseline="0">
                  <a:solidFill>
                    <a:schemeClr val="bg1"/>
                  </a:solidFill>
                  <a:latin typeface="Calibri" panose="020F0502020204030204"/>
                </a:rPr>
                <a:t>Golden Medals per Club</a:t>
              </a:r>
            </a:p>
          </cx:txPr>
        </cx:title>
        <cx:majorGridlines/>
        <cx:tickLabels/>
        <cx:txPr>
          <a:bodyPr spcFirstLastPara="1" vertOverflow="ellipsis" horzOverflow="overflow" wrap="square" lIns="0" tIns="0" rIns="0" bIns="0" anchor="ctr" anchorCtr="1"/>
          <a:lstStyle/>
          <a:p>
            <a:pPr algn="ctr" rtl="0">
              <a:defRPr>
                <a:solidFill>
                  <a:schemeClr val="bg1"/>
                </a:solidFill>
              </a:defRPr>
            </a:pPr>
            <a:endParaRPr lang="nl-NL" sz="900" b="0" i="0" u="none" strike="noStrike" baseline="0">
              <a:solidFill>
                <a:schemeClr val="bg1"/>
              </a:solidFill>
              <a:latin typeface="Calibri" panose="020F0502020204030204"/>
            </a:endParaRPr>
          </a:p>
        </cx:txPr>
      </cx:axis>
      <cx:axis id="2" hidden="1">
        <cx:valScaling max="1" min="0"/>
        <cx:units unit="percentage"/>
        <cx:tickLabels/>
      </cx:axis>
    </cx:plotArea>
  </cx:chart>
  <cx:spPr>
    <a:solidFill>
      <a:srgbClr val="0070C0"/>
    </a:solidFill>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_xlchart.v1.9</cx:f>
      </cx:strDim>
      <cx:numDim type="val">
        <cx:f>_xlchart.v1.11</cx:f>
      </cx:numDim>
    </cx:data>
  </cx:chartData>
  <cx:chart>
    <cx:title pos="t" align="ctr" overlay="0">
      <cx:tx>
        <cx:rich>
          <a:bodyPr spcFirstLastPara="1" vertOverflow="ellipsis" horzOverflow="overflow" wrap="square" lIns="0" tIns="0" rIns="0" bIns="0" anchor="ctr" anchorCtr="1"/>
          <a:lstStyle/>
          <a:p>
            <a:pPr algn="ctr" rtl="0">
              <a:defRPr>
                <a:latin typeface="Futura Hv BT" panose="020B0702020204020204" pitchFamily="34" charset="0"/>
                <a:ea typeface="Futura Hv BT" panose="020B0702020204020204" pitchFamily="34" charset="0"/>
                <a:cs typeface="Futura Hv BT" panose="020B0702020204020204" pitchFamily="34" charset="0"/>
              </a:defRPr>
            </a:pPr>
            <a:r>
              <a:rPr lang="nl-NL" sz="1400" b="0" i="0" u="none" strike="noStrike" baseline="0" dirty="0" err="1">
                <a:solidFill>
                  <a:sysClr val="windowText" lastClr="000000">
                    <a:lumMod val="65000"/>
                    <a:lumOff val="35000"/>
                  </a:sysClr>
                </a:solidFill>
                <a:latin typeface="Futura Hv BT" panose="020B0702020204020204" pitchFamily="34" charset="0"/>
                <a:ea typeface="Calibri" panose="020F0502020204030204" pitchFamily="34" charset="0"/>
                <a:cs typeface="Calibri" panose="020F0502020204030204" pitchFamily="34" charset="0"/>
              </a:rPr>
              <a:t>Graph</a:t>
            </a:r>
            <a:r>
              <a:rPr lang="nl-NL" sz="1400" b="0" i="0" u="none" strike="noStrike" baseline="0" dirty="0">
                <a:solidFill>
                  <a:sysClr val="windowText" lastClr="000000">
                    <a:lumMod val="65000"/>
                    <a:lumOff val="35000"/>
                  </a:sysClr>
                </a:solidFill>
                <a:latin typeface="Futura Hv BT" panose="020B0702020204020204" pitchFamily="34" charset="0"/>
                <a:ea typeface="Calibri" panose="020F0502020204030204" pitchFamily="34" charset="0"/>
                <a:cs typeface="Calibri" panose="020F0502020204030204" pitchFamily="34" charset="0"/>
              </a:rPr>
              <a:t> 2 of 4</a:t>
            </a:r>
            <a:r>
              <a:rPr lang="nl-NL" sz="1400" b="0" i="0" u="none" strike="noStrike" baseline="0">
                <a:solidFill>
                  <a:sysClr val="windowText" lastClr="000000">
                    <a:lumMod val="65000"/>
                    <a:lumOff val="35000"/>
                  </a:sysClr>
                </a:solidFill>
                <a:latin typeface="Futura Hv BT" panose="020B0702020204020204" pitchFamily="34" charset="0"/>
                <a:ea typeface="Calibri" panose="020F0502020204030204" pitchFamily="34" charset="0"/>
                <a:cs typeface="Calibri" panose="020F0502020204030204" pitchFamily="34" charset="0"/>
              </a:rPr>
              <a:t>:</a:t>
            </a:r>
            <a:r>
              <a:rPr lang="nl-NL" sz="1400" b="0" i="0" u="none" strike="noStrike" baseline="0" dirty="0">
                <a:solidFill>
                  <a:sysClr val="windowText" lastClr="000000">
                    <a:lumMod val="65000"/>
                    <a:lumOff val="35000"/>
                  </a:sysClr>
                </a:solidFill>
                <a:latin typeface="Futura Hv BT" panose="020B0702020204020204" pitchFamily="34" charset="0"/>
                <a:ea typeface="Calibri" panose="020F0502020204030204" pitchFamily="34" charset="0"/>
                <a:cs typeface="Calibri" panose="020F0502020204030204" pitchFamily="34" charset="0"/>
              </a:rPr>
              <a:t> </a:t>
            </a:r>
            <a:r>
              <a:rPr lang="nl-NL" sz="1400" b="0" i="0" u="none" strike="noStrike" baseline="0" dirty="0" err="1">
                <a:solidFill>
                  <a:sysClr val="windowText" lastClr="000000">
                    <a:lumMod val="65000"/>
                    <a:lumOff val="35000"/>
                  </a:sysClr>
                </a:solidFill>
                <a:latin typeface="Futura Hv BT" panose="020B0702020204020204" pitchFamily="34" charset="0"/>
              </a:rPr>
              <a:t>Medals</a:t>
            </a:r>
            <a:r>
              <a:rPr lang="nl-NL" sz="1400" b="0" i="0" u="none" strike="noStrike" baseline="0" dirty="0">
                <a:solidFill>
                  <a:sysClr val="windowText" lastClr="000000">
                    <a:lumMod val="65000"/>
                    <a:lumOff val="35000"/>
                  </a:sysClr>
                </a:solidFill>
                <a:latin typeface="Futura Hv BT" panose="020B0702020204020204" pitchFamily="34" charset="0"/>
              </a:rPr>
              <a:t> per Club (absolute </a:t>
            </a:r>
            <a:r>
              <a:rPr lang="nl-NL" sz="1400" b="0" i="0" u="none" strike="noStrike" baseline="0" dirty="0" err="1">
                <a:solidFill>
                  <a:sysClr val="windowText" lastClr="000000">
                    <a:lumMod val="65000"/>
                    <a:lumOff val="35000"/>
                  </a:sysClr>
                </a:solidFill>
                <a:latin typeface="Futura Hv BT" panose="020B0702020204020204" pitchFamily="34" charset="0"/>
              </a:rPr>
              <a:t>numbers</a:t>
            </a:r>
            <a:r>
              <a:rPr lang="nl-NL" sz="1400" b="0" i="0" u="none" strike="noStrike" baseline="0" dirty="0">
                <a:solidFill>
                  <a:sysClr val="windowText" lastClr="000000">
                    <a:lumMod val="65000"/>
                    <a:lumOff val="35000"/>
                  </a:sysClr>
                </a:solidFill>
                <a:latin typeface="Futura Hv BT" panose="020B0702020204020204" pitchFamily="34" charset="0"/>
              </a:rPr>
              <a:t>)</a:t>
            </a:r>
          </a:p>
        </cx:rich>
      </cx:tx>
    </cx:title>
    <cx:plotArea>
      <cx:plotAreaRegion>
        <cx:series layoutId="clusteredColumn" uniqueId="{C066C13A-CA1F-4DAC-B31E-5599794DFFF1}" formatIdx="6">
          <cx:tx>
            <cx:txData>
              <cx:f>_xlchart.v1.10</cx:f>
              <cx:v>Medals</cx:v>
            </cx:txData>
          </cx:tx>
          <cx:spPr>
            <a:solidFill>
              <a:srgbClr val="A9A9A9"/>
            </a:solidFill>
          </cx:spPr>
          <cx:dataId val="0"/>
          <cx:layoutPr>
            <cx:aggregation/>
          </cx:layoutPr>
          <cx:axisId val="1"/>
        </cx:series>
        <cx:series layoutId="paretoLine" ownerIdx="0" uniqueId="{064F7C09-62B0-4713-9FFC-D988D0C9EE24}" formatIdx="7">
          <cx:spPr>
            <a:ln>
              <a:solidFill>
                <a:schemeClr val="accent1">
                  <a:alpha val="0"/>
                </a:schemeClr>
              </a:solidFill>
            </a:ln>
          </cx:spPr>
          <cx:axisId val="2"/>
        </cx:series>
      </cx:plotAreaRegion>
      <cx:axis id="0">
        <cx:catScaling gapWidth="0.400000006"/>
        <cx:tickLabels/>
      </cx:axis>
      <cx:axis id="1">
        <cx:valScaling/>
        <cx:title>
          <cx:tx>
            <cx:txData>
              <cx:v>Medals per Club</cx:v>
            </cx:txData>
          </cx:tx>
          <cx:txPr>
            <a:bodyPr spcFirstLastPara="1" vertOverflow="ellipsis" horzOverflow="overflow" wrap="square" lIns="0" tIns="0" rIns="0" bIns="0" anchor="ctr" anchorCtr="1"/>
            <a:lstStyle/>
            <a:p>
              <a:pPr algn="ctr" rtl="0">
                <a:defRPr/>
              </a:pPr>
              <a:r>
                <a:rPr lang="nl-NL" sz="900" b="0" i="0" u="none" strike="noStrike" baseline="0">
                  <a:solidFill>
                    <a:sysClr val="windowText" lastClr="000000">
                      <a:lumMod val="65000"/>
                      <a:lumOff val="35000"/>
                    </a:sysClr>
                  </a:solidFill>
                  <a:latin typeface="Calibri" panose="020F0502020204030204"/>
                </a:rPr>
                <a:t>Medals per Club</a:t>
              </a:r>
            </a:p>
          </cx:txPr>
        </cx:title>
        <cx:majorGridlines/>
        <cx:minorGridlines/>
        <cx:tickLabels/>
      </cx:axis>
      <cx:axis id="2" hidden="1">
        <cx:valScaling max="1" min="0"/>
        <cx:units unit="percentage"/>
        <cx:tickLabels/>
      </cx:axis>
    </cx:plotArea>
  </cx:chart>
  <cx:spPr>
    <a:solidFill>
      <a:schemeClr val="accent5">
        <a:lumMod val="60000"/>
        <a:lumOff val="40000"/>
      </a:schemeClr>
    </a:solid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microsoft.com/office/2014/relationships/chartEx" Target="../charts/chartEx3.xml"/><Relationship Id="rId7" Type="http://schemas.openxmlformats.org/officeDocument/2006/relationships/image" Target="../media/image3.png"/><Relationship Id="rId2" Type="http://schemas.microsoft.com/office/2014/relationships/chartEx" Target="../charts/chartEx2.xml"/><Relationship Id="rId1" Type="http://schemas.microsoft.com/office/2014/relationships/chartEx" Target="../charts/chartEx1.xml"/><Relationship Id="rId6" Type="http://schemas.openxmlformats.org/officeDocument/2006/relationships/image" Target="../media/image2.png"/><Relationship Id="rId5" Type="http://schemas.openxmlformats.org/officeDocument/2006/relationships/image" Target="../media/image1.png"/><Relationship Id="rId4" Type="http://schemas.microsoft.com/office/2014/relationships/chartEx" Target="../charts/chartEx4.xml"/></Relationships>
</file>

<file path=xl/drawings/drawing1.xml><?xml version="1.0" encoding="utf-8"?>
<xdr:wsDr xmlns:xdr="http://schemas.openxmlformats.org/drawingml/2006/spreadsheetDrawing" xmlns:a="http://schemas.openxmlformats.org/drawingml/2006/main">
  <xdr:twoCellAnchor>
    <xdr:from>
      <xdr:col>0</xdr:col>
      <xdr:colOff>0</xdr:colOff>
      <xdr:row>90</xdr:row>
      <xdr:rowOff>43961</xdr:rowOff>
    </xdr:from>
    <xdr:to>
      <xdr:col>15</xdr:col>
      <xdr:colOff>14653</xdr:colOff>
      <xdr:row>121</xdr:row>
      <xdr:rowOff>182197</xdr:rowOff>
    </xdr:to>
    <mc:AlternateContent xmlns:mc="http://schemas.openxmlformats.org/markup-compatibility/2006">
      <mc:Choice xmlns:cx1="http://schemas.microsoft.com/office/drawing/2015/9/8/chartex" Requires="cx1">
        <xdr:graphicFrame macro="">
          <xdr:nvGraphicFramePr>
            <xdr:cNvPr id="6" name="Grafiek 5">
              <a:extLst>
                <a:ext uri="{FF2B5EF4-FFF2-40B4-BE49-F238E27FC236}">
                  <a16:creationId xmlns:a16="http://schemas.microsoft.com/office/drawing/2014/main" id="{F775A5EC-F717-4021-A10A-F1CBD52E3AE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17693786"/>
              <a:ext cx="9025303" cy="6043736"/>
            </a:xfrm>
            <a:prstGeom prst="rect">
              <a:avLst/>
            </a:prstGeom>
            <a:solidFill>
              <a:prstClr val="white"/>
            </a:solidFill>
            <a:ln w="1">
              <a:solidFill>
                <a:prstClr val="green"/>
              </a:solidFill>
            </a:ln>
          </xdr:spPr>
          <xdr:txBody>
            <a:bodyPr vertOverflow="clip" horzOverflow="clip"/>
            <a:lstStyle/>
            <a:p>
              <a:r>
                <a:rPr lang="en-US" sz="1100"/>
                <a:t>Deze grafiek is niet beschikbaar in uw versie van Excel.
Als u deze vorm bewerkt of deze werkmap opslaat in een andere bestandsindeling, wordt de grafiek onherstelbaar beschadigd.</a:t>
              </a:r>
            </a:p>
          </xdr:txBody>
        </xdr:sp>
      </mc:Fallback>
    </mc:AlternateContent>
    <xdr:clientData/>
  </xdr:twoCellAnchor>
  <xdr:twoCellAnchor>
    <xdr:from>
      <xdr:col>0</xdr:col>
      <xdr:colOff>0</xdr:colOff>
      <xdr:row>122</xdr:row>
      <xdr:rowOff>48846</xdr:rowOff>
    </xdr:from>
    <xdr:to>
      <xdr:col>15</xdr:col>
      <xdr:colOff>21980</xdr:colOff>
      <xdr:row>153</xdr:row>
      <xdr:rowOff>182197</xdr:rowOff>
    </xdr:to>
    <mc:AlternateContent xmlns:mc="http://schemas.openxmlformats.org/markup-compatibility/2006">
      <mc:Choice xmlns:cx1="http://schemas.microsoft.com/office/drawing/2015/9/8/chartex" Requires="cx1">
        <xdr:graphicFrame macro="">
          <xdr:nvGraphicFramePr>
            <xdr:cNvPr id="7" name="Grafiek 6">
              <a:extLst>
                <a:ext uri="{FF2B5EF4-FFF2-40B4-BE49-F238E27FC236}">
                  <a16:creationId xmlns:a16="http://schemas.microsoft.com/office/drawing/2014/main" id="{7BAA190F-0248-4596-AA3B-8335BCFAAD2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0" y="23794671"/>
              <a:ext cx="9032630" cy="6038851"/>
            </a:xfrm>
            <a:prstGeom prst="rect">
              <a:avLst/>
            </a:prstGeom>
            <a:solidFill>
              <a:prstClr val="white"/>
            </a:solidFill>
            <a:ln w="1">
              <a:solidFill>
                <a:prstClr val="green"/>
              </a:solidFill>
            </a:ln>
          </xdr:spPr>
          <xdr:txBody>
            <a:bodyPr vertOverflow="clip" horzOverflow="clip"/>
            <a:lstStyle/>
            <a:p>
              <a:r>
                <a:rPr lang="en-US" sz="1100"/>
                <a:t>Deze grafiek is niet beschikbaar in uw versie van Excel.
Als u deze vorm bewerkt of deze werkmap opslaat in een andere bestandsindeling, wordt de grafiek onherstelbaar beschadigd.</a:t>
              </a:r>
            </a:p>
          </xdr:txBody>
        </xdr:sp>
      </mc:Fallback>
    </mc:AlternateContent>
    <xdr:clientData/>
  </xdr:twoCellAnchor>
  <xdr:twoCellAnchor>
    <xdr:from>
      <xdr:col>0</xdr:col>
      <xdr:colOff>0</xdr:colOff>
      <xdr:row>26</xdr:row>
      <xdr:rowOff>48847</xdr:rowOff>
    </xdr:from>
    <xdr:to>
      <xdr:col>14</xdr:col>
      <xdr:colOff>476249</xdr:colOff>
      <xdr:row>57</xdr:row>
      <xdr:rowOff>182198</xdr:rowOff>
    </xdr:to>
    <mc:AlternateContent xmlns:mc="http://schemas.openxmlformats.org/markup-compatibility/2006">
      <mc:Choice xmlns:cx1="http://schemas.microsoft.com/office/drawing/2015/9/8/chartex" Requires="cx1">
        <xdr:graphicFrame macro="">
          <xdr:nvGraphicFramePr>
            <xdr:cNvPr id="8" name="Grafiek 7">
              <a:extLst>
                <a:ext uri="{FF2B5EF4-FFF2-40B4-BE49-F238E27FC236}">
                  <a16:creationId xmlns:a16="http://schemas.microsoft.com/office/drawing/2014/main" id="{E7C043A5-E9D0-499D-B286-EECFEEBB8EE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0" y="5506672"/>
              <a:ext cx="9010649" cy="6038851"/>
            </a:xfrm>
            <a:prstGeom prst="rect">
              <a:avLst/>
            </a:prstGeom>
            <a:solidFill>
              <a:prstClr val="white"/>
            </a:solidFill>
            <a:ln w="1">
              <a:solidFill>
                <a:prstClr val="green"/>
              </a:solidFill>
            </a:ln>
          </xdr:spPr>
          <xdr:txBody>
            <a:bodyPr vertOverflow="clip" horzOverflow="clip"/>
            <a:lstStyle/>
            <a:p>
              <a:r>
                <a:rPr lang="en-US" sz="1100"/>
                <a:t>Deze grafiek is niet beschikbaar in uw versie van Excel.
Als u deze vorm bewerkt of deze werkmap opslaat in een andere bestandsindeling, wordt de grafiek onherstelbaar beschadigd.</a:t>
              </a:r>
            </a:p>
          </xdr:txBody>
        </xdr:sp>
      </mc:Fallback>
    </mc:AlternateContent>
    <xdr:clientData/>
  </xdr:twoCellAnchor>
  <xdr:twoCellAnchor>
    <xdr:from>
      <xdr:col>0</xdr:col>
      <xdr:colOff>0</xdr:colOff>
      <xdr:row>58</xdr:row>
      <xdr:rowOff>73270</xdr:rowOff>
    </xdr:from>
    <xdr:to>
      <xdr:col>14</xdr:col>
      <xdr:colOff>476249</xdr:colOff>
      <xdr:row>90</xdr:row>
      <xdr:rowOff>11237</xdr:rowOff>
    </xdr:to>
    <mc:AlternateContent xmlns:mc="http://schemas.openxmlformats.org/markup-compatibility/2006">
      <mc:Choice xmlns:cx1="http://schemas.microsoft.com/office/drawing/2015/9/8/chartex" Requires="cx1">
        <xdr:graphicFrame macro="">
          <xdr:nvGraphicFramePr>
            <xdr:cNvPr id="9" name="Grafiek 8">
              <a:extLst>
                <a:ext uri="{FF2B5EF4-FFF2-40B4-BE49-F238E27FC236}">
                  <a16:creationId xmlns:a16="http://schemas.microsoft.com/office/drawing/2014/main" id="{4F51FD71-096F-486B-BDED-F02B0C3E66B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0" y="11627095"/>
              <a:ext cx="9010649" cy="6033967"/>
            </a:xfrm>
            <a:prstGeom prst="rect">
              <a:avLst/>
            </a:prstGeom>
            <a:solidFill>
              <a:prstClr val="white"/>
            </a:solidFill>
            <a:ln w="1">
              <a:solidFill>
                <a:prstClr val="green"/>
              </a:solidFill>
            </a:ln>
          </xdr:spPr>
          <xdr:txBody>
            <a:bodyPr vertOverflow="clip" horzOverflow="clip"/>
            <a:lstStyle/>
            <a:p>
              <a:r>
                <a:rPr lang="en-US" sz="1100"/>
                <a:t>Deze grafiek is niet beschikbaar in uw versie van Excel.
Als u deze vorm bewerkt of deze werkmap opslaat in een andere bestandsindeling, wordt de grafiek onherstelbaar beschadigd.</a:t>
              </a:r>
            </a:p>
          </xdr:txBody>
        </xdr:sp>
      </mc:Fallback>
    </mc:AlternateContent>
    <xdr:clientData/>
  </xdr:twoCellAnchor>
  <xdr:twoCellAnchor editAs="oneCell">
    <xdr:from>
      <xdr:col>2</xdr:col>
      <xdr:colOff>457201</xdr:colOff>
      <xdr:row>15</xdr:row>
      <xdr:rowOff>0</xdr:rowOff>
    </xdr:from>
    <xdr:to>
      <xdr:col>5</xdr:col>
      <xdr:colOff>352425</xdr:colOff>
      <xdr:row>23</xdr:row>
      <xdr:rowOff>121920</xdr:rowOff>
    </xdr:to>
    <mc:AlternateContent xmlns:mc="http://schemas.openxmlformats.org/markup-compatibility/2006" xmlns:a14="http://schemas.microsoft.com/office/drawing/2010/main">
      <mc:Choice Requires="a14">
        <xdr:graphicFrame macro="">
          <xdr:nvGraphicFramePr>
            <xdr:cNvPr id="10" name="Individual/Team 1">
              <a:extLst>
                <a:ext uri="{FF2B5EF4-FFF2-40B4-BE49-F238E27FC236}">
                  <a16:creationId xmlns:a16="http://schemas.microsoft.com/office/drawing/2014/main" id="{E67110B9-93AA-4CC3-A9E9-745743D6F7D1}"/>
                </a:ext>
              </a:extLst>
            </xdr:cNvPr>
            <xdr:cNvGraphicFramePr/>
          </xdr:nvGraphicFramePr>
          <xdr:xfrm>
            <a:off x="0" y="0"/>
            <a:ext cx="0" cy="0"/>
          </xdr:xfrm>
          <a:graphic>
            <a:graphicData uri="http://schemas.microsoft.com/office/drawing/2010/slicer">
              <sle:slicer xmlns:sle="http://schemas.microsoft.com/office/drawing/2010/slicer" name="Individual/Team 1"/>
            </a:graphicData>
          </a:graphic>
        </xdr:graphicFrame>
      </mc:Choice>
      <mc:Fallback xmlns="">
        <xdr:sp macro="" textlink="">
          <xdr:nvSpPr>
            <xdr:cNvPr id="0" name=""/>
            <xdr:cNvSpPr>
              <a:spLocks noTextEdit="1"/>
            </xdr:cNvSpPr>
          </xdr:nvSpPr>
          <xdr:spPr>
            <a:xfrm>
              <a:off x="1676401" y="3257550"/>
              <a:ext cx="1724024"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editAs="oneCell">
    <xdr:from>
      <xdr:col>5</xdr:col>
      <xdr:colOff>342900</xdr:colOff>
      <xdr:row>15</xdr:row>
      <xdr:rowOff>0</xdr:rowOff>
    </xdr:from>
    <xdr:to>
      <xdr:col>7</xdr:col>
      <xdr:colOff>466725</xdr:colOff>
      <xdr:row>23</xdr:row>
      <xdr:rowOff>121920</xdr:rowOff>
    </xdr:to>
    <mc:AlternateContent xmlns:mc="http://schemas.openxmlformats.org/markup-compatibility/2006" xmlns:a14="http://schemas.microsoft.com/office/drawing/2010/main">
      <mc:Choice Requires="a14">
        <xdr:graphicFrame macro="">
          <xdr:nvGraphicFramePr>
            <xdr:cNvPr id="11" name="Discipline 1">
              <a:extLst>
                <a:ext uri="{FF2B5EF4-FFF2-40B4-BE49-F238E27FC236}">
                  <a16:creationId xmlns:a16="http://schemas.microsoft.com/office/drawing/2014/main" id="{6F981851-1183-493A-9DE2-741B7C9F247A}"/>
                </a:ext>
              </a:extLst>
            </xdr:cNvPr>
            <xdr:cNvGraphicFramePr/>
          </xdr:nvGraphicFramePr>
          <xdr:xfrm>
            <a:off x="0" y="0"/>
            <a:ext cx="0" cy="0"/>
          </xdr:xfrm>
          <a:graphic>
            <a:graphicData uri="http://schemas.microsoft.com/office/drawing/2010/slicer">
              <sle:slicer xmlns:sle="http://schemas.microsoft.com/office/drawing/2010/slicer" name="Discipline 1"/>
            </a:graphicData>
          </a:graphic>
        </xdr:graphicFrame>
      </mc:Choice>
      <mc:Fallback xmlns="">
        <xdr:sp macro="" textlink="">
          <xdr:nvSpPr>
            <xdr:cNvPr id="0" name=""/>
            <xdr:cNvSpPr>
              <a:spLocks noTextEdit="1"/>
            </xdr:cNvSpPr>
          </xdr:nvSpPr>
          <xdr:spPr>
            <a:xfrm>
              <a:off x="3390900" y="3257550"/>
              <a:ext cx="1343025"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editAs="oneCell">
    <xdr:from>
      <xdr:col>7</xdr:col>
      <xdr:colOff>457199</xdr:colOff>
      <xdr:row>15</xdr:row>
      <xdr:rowOff>0</xdr:rowOff>
    </xdr:from>
    <xdr:to>
      <xdr:col>10</xdr:col>
      <xdr:colOff>476250</xdr:colOff>
      <xdr:row>23</xdr:row>
      <xdr:rowOff>121920</xdr:rowOff>
    </xdr:to>
    <mc:AlternateContent xmlns:mc="http://schemas.openxmlformats.org/markup-compatibility/2006" xmlns:a14="http://schemas.microsoft.com/office/drawing/2010/main">
      <mc:Choice Requires="a14">
        <xdr:graphicFrame macro="">
          <xdr:nvGraphicFramePr>
            <xdr:cNvPr id="12" name="Age Class 1">
              <a:extLst>
                <a:ext uri="{FF2B5EF4-FFF2-40B4-BE49-F238E27FC236}">
                  <a16:creationId xmlns:a16="http://schemas.microsoft.com/office/drawing/2014/main" id="{3A426A6B-AD4B-41B4-B13F-B8DFEDA5637A}"/>
                </a:ext>
              </a:extLst>
            </xdr:cNvPr>
            <xdr:cNvGraphicFramePr/>
          </xdr:nvGraphicFramePr>
          <xdr:xfrm>
            <a:off x="0" y="0"/>
            <a:ext cx="0" cy="0"/>
          </xdr:xfrm>
          <a:graphic>
            <a:graphicData uri="http://schemas.microsoft.com/office/drawing/2010/slicer">
              <sle:slicer xmlns:sle="http://schemas.microsoft.com/office/drawing/2010/slicer" name="Age Class 1"/>
            </a:graphicData>
          </a:graphic>
        </xdr:graphicFrame>
      </mc:Choice>
      <mc:Fallback xmlns="">
        <xdr:sp macro="" textlink="">
          <xdr:nvSpPr>
            <xdr:cNvPr id="0" name=""/>
            <xdr:cNvSpPr>
              <a:spLocks noTextEdit="1"/>
            </xdr:cNvSpPr>
          </xdr:nvSpPr>
          <xdr:spPr>
            <a:xfrm>
              <a:off x="4724399" y="3257550"/>
              <a:ext cx="1847851"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editAs="oneCell">
    <xdr:from>
      <xdr:col>10</xdr:col>
      <xdr:colOff>466725</xdr:colOff>
      <xdr:row>15</xdr:row>
      <xdr:rowOff>0</xdr:rowOff>
    </xdr:from>
    <xdr:to>
      <xdr:col>12</xdr:col>
      <xdr:colOff>266700</xdr:colOff>
      <xdr:row>23</xdr:row>
      <xdr:rowOff>121920</xdr:rowOff>
    </xdr:to>
    <mc:AlternateContent xmlns:mc="http://schemas.openxmlformats.org/markup-compatibility/2006" xmlns:a14="http://schemas.microsoft.com/office/drawing/2010/main">
      <mc:Choice Requires="a14">
        <xdr:graphicFrame macro="">
          <xdr:nvGraphicFramePr>
            <xdr:cNvPr id="13" name="Sex 1">
              <a:extLst>
                <a:ext uri="{FF2B5EF4-FFF2-40B4-BE49-F238E27FC236}">
                  <a16:creationId xmlns:a16="http://schemas.microsoft.com/office/drawing/2014/main" id="{6D9A0C84-820F-453C-B121-4517A55BF42A}"/>
                </a:ext>
              </a:extLst>
            </xdr:cNvPr>
            <xdr:cNvGraphicFramePr/>
          </xdr:nvGraphicFramePr>
          <xdr:xfrm>
            <a:off x="0" y="0"/>
            <a:ext cx="0" cy="0"/>
          </xdr:xfrm>
          <a:graphic>
            <a:graphicData uri="http://schemas.microsoft.com/office/drawing/2010/slicer">
              <sle:slicer xmlns:sle="http://schemas.microsoft.com/office/drawing/2010/slicer" name="Sex 1"/>
            </a:graphicData>
          </a:graphic>
        </xdr:graphicFrame>
      </mc:Choice>
      <mc:Fallback xmlns="">
        <xdr:sp macro="" textlink="">
          <xdr:nvSpPr>
            <xdr:cNvPr id="0" name=""/>
            <xdr:cNvSpPr>
              <a:spLocks noTextEdit="1"/>
            </xdr:cNvSpPr>
          </xdr:nvSpPr>
          <xdr:spPr>
            <a:xfrm>
              <a:off x="6562725" y="3257550"/>
              <a:ext cx="1019175"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editAs="oneCell">
    <xdr:from>
      <xdr:col>12</xdr:col>
      <xdr:colOff>257175</xdr:colOff>
      <xdr:row>15</xdr:row>
      <xdr:rowOff>0</xdr:rowOff>
    </xdr:from>
    <xdr:to>
      <xdr:col>15</xdr:col>
      <xdr:colOff>0</xdr:colOff>
      <xdr:row>23</xdr:row>
      <xdr:rowOff>121920</xdr:rowOff>
    </xdr:to>
    <mc:AlternateContent xmlns:mc="http://schemas.openxmlformats.org/markup-compatibility/2006" xmlns:a14="http://schemas.microsoft.com/office/drawing/2010/main">
      <mc:Choice Requires="a14">
        <xdr:graphicFrame macro="">
          <xdr:nvGraphicFramePr>
            <xdr:cNvPr id="14" name="Grade Class 1">
              <a:extLst>
                <a:ext uri="{FF2B5EF4-FFF2-40B4-BE49-F238E27FC236}">
                  <a16:creationId xmlns:a16="http://schemas.microsoft.com/office/drawing/2014/main" id="{82DE1813-C68D-4F74-98D4-12759EB5E4D5}"/>
                </a:ext>
              </a:extLst>
            </xdr:cNvPr>
            <xdr:cNvGraphicFramePr/>
          </xdr:nvGraphicFramePr>
          <xdr:xfrm>
            <a:off x="0" y="0"/>
            <a:ext cx="0" cy="0"/>
          </xdr:xfrm>
          <a:graphic>
            <a:graphicData uri="http://schemas.microsoft.com/office/drawing/2010/slicer">
              <sle:slicer xmlns:sle="http://schemas.microsoft.com/office/drawing/2010/slicer" name="Grade Class 1"/>
            </a:graphicData>
          </a:graphic>
        </xdr:graphicFrame>
      </mc:Choice>
      <mc:Fallback xmlns="">
        <xdr:sp macro="" textlink="">
          <xdr:nvSpPr>
            <xdr:cNvPr id="0" name=""/>
            <xdr:cNvSpPr>
              <a:spLocks noTextEdit="1"/>
            </xdr:cNvSpPr>
          </xdr:nvSpPr>
          <xdr:spPr>
            <a:xfrm>
              <a:off x="7572375" y="3257550"/>
              <a:ext cx="1438275"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editAs="oneCell">
    <xdr:from>
      <xdr:col>0</xdr:col>
      <xdr:colOff>1</xdr:colOff>
      <xdr:row>15</xdr:row>
      <xdr:rowOff>0</xdr:rowOff>
    </xdr:from>
    <xdr:to>
      <xdr:col>2</xdr:col>
      <xdr:colOff>466725</xdr:colOff>
      <xdr:row>23</xdr:row>
      <xdr:rowOff>121920</xdr:rowOff>
    </xdr:to>
    <mc:AlternateContent xmlns:mc="http://schemas.openxmlformats.org/markup-compatibility/2006" xmlns:a14="http://schemas.microsoft.com/office/drawing/2010/main">
      <mc:Choice Requires="a14">
        <xdr:graphicFrame macro="">
          <xdr:nvGraphicFramePr>
            <xdr:cNvPr id="15" name="Club Size Entries 1">
              <a:extLst>
                <a:ext uri="{FF2B5EF4-FFF2-40B4-BE49-F238E27FC236}">
                  <a16:creationId xmlns:a16="http://schemas.microsoft.com/office/drawing/2014/main" id="{615CF5D3-1CC3-49A9-9E5C-A85E17200578}"/>
                </a:ext>
              </a:extLst>
            </xdr:cNvPr>
            <xdr:cNvGraphicFramePr/>
          </xdr:nvGraphicFramePr>
          <xdr:xfrm>
            <a:off x="0" y="0"/>
            <a:ext cx="0" cy="0"/>
          </xdr:xfrm>
          <a:graphic>
            <a:graphicData uri="http://schemas.microsoft.com/office/drawing/2010/slicer">
              <sle:slicer xmlns:sle="http://schemas.microsoft.com/office/drawing/2010/slicer" name="Club Size Entries 1"/>
            </a:graphicData>
          </a:graphic>
        </xdr:graphicFrame>
      </mc:Choice>
      <mc:Fallback xmlns="">
        <xdr:sp macro="" textlink="">
          <xdr:nvSpPr>
            <xdr:cNvPr id="0" name=""/>
            <xdr:cNvSpPr>
              <a:spLocks noTextEdit="1"/>
            </xdr:cNvSpPr>
          </xdr:nvSpPr>
          <xdr:spPr>
            <a:xfrm>
              <a:off x="1" y="3257550"/>
              <a:ext cx="1685924" cy="1645920"/>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fLocksWithSheet="0"/>
  </xdr:twoCellAnchor>
  <xdr:twoCellAnchor>
    <xdr:from>
      <xdr:col>5</xdr:col>
      <xdr:colOff>78730</xdr:colOff>
      <xdr:row>6</xdr:row>
      <xdr:rowOff>28281</xdr:rowOff>
    </xdr:from>
    <xdr:to>
      <xdr:col>7</xdr:col>
      <xdr:colOff>600122</xdr:colOff>
      <xdr:row>11</xdr:row>
      <xdr:rowOff>186031</xdr:rowOff>
    </xdr:to>
    <xdr:pic>
      <xdr:nvPicPr>
        <xdr:cNvPr id="66" name="Afbeelding 65">
          <a:extLst>
            <a:ext uri="{FF2B5EF4-FFF2-40B4-BE49-F238E27FC236}">
              <a16:creationId xmlns:a16="http://schemas.microsoft.com/office/drawing/2014/main" id="{DB99DB28-54A5-4CE5-BEB6-F08D6E0031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126730" y="1304631"/>
          <a:ext cx="1740592" cy="1110250"/>
        </a:xfrm>
        <a:prstGeom prst="rect">
          <a:avLst/>
        </a:prstGeom>
        <a:solidFill>
          <a:sysClr val="windowText" lastClr="000000">
            <a:lumMod val="65000"/>
            <a:lumOff val="35000"/>
          </a:sysClr>
        </a:solidFill>
      </xdr:spPr>
    </xdr:pic>
    <xdr:clientData/>
  </xdr:twoCellAnchor>
  <xdr:twoCellAnchor>
    <xdr:from>
      <xdr:col>8</xdr:col>
      <xdr:colOff>317446</xdr:colOff>
      <xdr:row>6</xdr:row>
      <xdr:rowOff>28281</xdr:rowOff>
    </xdr:from>
    <xdr:to>
      <xdr:col>10</xdr:col>
      <xdr:colOff>295275</xdr:colOff>
      <xdr:row>12</xdr:row>
      <xdr:rowOff>82311</xdr:rowOff>
    </xdr:to>
    <xdr:pic>
      <xdr:nvPicPr>
        <xdr:cNvPr id="67" name="Afbeelding 66">
          <a:extLst>
            <a:ext uri="{FF2B5EF4-FFF2-40B4-BE49-F238E27FC236}">
              <a16:creationId xmlns:a16="http://schemas.microsoft.com/office/drawing/2014/main" id="{CD78C4DA-848A-4D7A-8CCA-211766D98B8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94246" y="1304631"/>
          <a:ext cx="1197029" cy="1197030"/>
        </a:xfrm>
        <a:prstGeom prst="rect">
          <a:avLst/>
        </a:prstGeom>
        <a:solidFill>
          <a:sysClr val="windowText" lastClr="000000">
            <a:lumMod val="65000"/>
            <a:lumOff val="35000"/>
          </a:sysClr>
        </a:solidFill>
      </xdr:spPr>
    </xdr:pic>
    <xdr:clientData/>
  </xdr:twoCellAnchor>
  <xdr:twoCellAnchor>
    <xdr:from>
      <xdr:col>0</xdr:col>
      <xdr:colOff>0</xdr:colOff>
      <xdr:row>6</xdr:row>
      <xdr:rowOff>9525</xdr:rowOff>
    </xdr:from>
    <xdr:to>
      <xdr:col>4</xdr:col>
      <xdr:colOff>392227</xdr:colOff>
      <xdr:row>12</xdr:row>
      <xdr:rowOff>32076</xdr:rowOff>
    </xdr:to>
    <xdr:pic>
      <xdr:nvPicPr>
        <xdr:cNvPr id="65" name="Afbeelding 64" descr="Home">
          <a:extLst>
            <a:ext uri="{FF2B5EF4-FFF2-40B4-BE49-F238E27FC236}">
              <a16:creationId xmlns:a16="http://schemas.microsoft.com/office/drawing/2014/main" id="{A89F1019-546D-4D11-8D49-B5C4B6C5C12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9525"/>
          <a:ext cx="2830627" cy="1165551"/>
        </a:xfrm>
        <a:prstGeom prst="rect">
          <a:avLst/>
        </a:prstGeom>
        <a:solidFill>
          <a:sysClr val="windowText" lastClr="000000">
            <a:lumMod val="65000"/>
            <a:lumOff val="35000"/>
          </a:sysClr>
        </a:solidFill>
        <a:extLst/>
      </xdr:spPr>
    </xdr:pic>
    <xdr:clientData/>
  </xdr:twoCellAnchor>
  <xdr:twoCellAnchor editAs="oneCell">
    <xdr:from>
      <xdr:col>11</xdr:col>
      <xdr:colOff>76201</xdr:colOff>
      <xdr:row>6</xdr:row>
      <xdr:rowOff>0</xdr:rowOff>
    </xdr:from>
    <xdr:to>
      <xdr:col>14</xdr:col>
      <xdr:colOff>457200</xdr:colOff>
      <xdr:row>12</xdr:row>
      <xdr:rowOff>100291</xdr:rowOff>
    </xdr:to>
    <xdr:pic>
      <xdr:nvPicPr>
        <xdr:cNvPr id="70" name="Afbeelding 69">
          <a:extLst>
            <a:ext uri="{FF2B5EF4-FFF2-40B4-BE49-F238E27FC236}">
              <a16:creationId xmlns:a16="http://schemas.microsoft.com/office/drawing/2014/main" id="{BC8DD65A-751B-42CD-8599-6F4C10E5EC1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81801" y="1276350"/>
          <a:ext cx="2209799" cy="1243291"/>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ir Stenhuijs" refreshedDate="43253.132834722222" createdVersion="6" refreshedVersion="6" minRefreshableVersion="3" recordCount="965" xr:uid="{635A600A-D2B7-40F4-BA6B-1A39721E6BE1}">
  <cacheSource type="worksheet">
    <worksheetSource name="athlete_entries"/>
  </cacheSource>
  <cacheFields count="13">
    <cacheField name="CATEGORY" numFmtId="0">
      <sharedItems count="105">
        <s v="01011 S Tul Junior 14-17 F/M A D02"/>
        <s v="05058 S Sparring Junior 14-17 M A/B G04-D03 -75 kg"/>
        <s v="06001 Overall Sparring Junior 14-17 M A+B G04-D03"/>
        <s v="07002 S Power Breaking Junior 14-17 M A/B G04-D03"/>
        <s v="01025 Tul Senior-Veteran 18+ F A D01"/>
        <s v="01004 Tul Youth 6-13 F C G10-G08"/>
        <s v="01007b Tul Youth 6-13 M B G04-G03"/>
        <s v="01024 Tul Senior-Veteran 18+ F A D02"/>
        <s v="01031 Tul Senior-Veteran 18+ M A D02"/>
        <s v="05012 Sparring Youth 6-13 F C G10-G05 -130 cm"/>
        <s v="05020 S Sparring Youth 6-13 M A/B G04-D03 -150 cm"/>
        <s v="05022 S Sparring Youth 6-13 M A/B G04-D03 -170 cm"/>
        <s v="05074 Sparring Senior 18+ F A D01-D06 -62 kg"/>
        <s v="05093 S Sparring Senior 18+ M A/B G04-D06 -78 kg"/>
        <s v="06003 Overall Sparring Senior-Veteran 18+ M A+B G04-D06"/>
        <s v="01002 Tul Youth 6-13 F B G04-G01"/>
        <s v="01003a Tul Youth 6-13 F C G06-G05"/>
        <s v="01008a Tul Youth 6-13 M C G06-G05"/>
        <s v="01009 Tul Youth 6-13 M C G10-G08"/>
        <s v="04000 Chon-Ji Challenge Youth 6-13 F+M C G10-G05"/>
        <s v="05002 S Sparring Youth 6-13 F A/B G04-D03 -150 cm"/>
        <s v="05014 Sparring Youth 6-13 F C G10-G05 -150 cm"/>
        <s v="05015 Sparring Youth 6-13 F C G10-G05 -160 cm"/>
        <s v="05030 Sparring Youth 6-13 M C G10-G05 -130 cm"/>
        <s v="05033 Sparring Youth 6-13 M C G10-G05 -160 cm"/>
        <s v="01023 Tul Senior-Veteran 18+ F A D03"/>
        <s v="01030 Tul Senior-Veteran 18+ M A D03"/>
        <s v="01034 Tul Senior-Veteran 18+ M C G07-G05"/>
        <s v="04001 Chon-Ji Challenge Junior-Senior 14+ F+M C G10-G05"/>
        <s v="05077 S Sparring Senior 18+ F A/B G04-D06 +75kg"/>
        <s v="05092 Sparring Senior 18+ M A D01-D06 -70 kg"/>
        <s v="05106 Sparring Senior 18+ M C G10-G05 -85 kg"/>
        <s v="06002 Overall Sparring Senior-Veteran 18+ F A+B G04-D06"/>
        <s v="07004 S Power Breaking Senior 18+ F A/B G04-D06"/>
        <s v="01003b Tul Youth 6-13 F C G07"/>
        <s v="01008b Tul Youth 6-13 M C G07"/>
        <s v="01013 Tul Junior 14-17 F B G04-G01"/>
        <s v="01018 Tul Junior 14-17 M A D01"/>
        <s v="01022 Tul Senior-Veteran 18+ F A D04-D06"/>
        <s v="01035 Tul Senior-Veteran 18+ M C G10-G08"/>
        <s v="05040 Sparring Junior 14-17 F A/B G04-D03 -65 kg"/>
        <s v="05056 Sparring Junior 14-17 M A D01-D03 -62 kg"/>
        <s v="01020 Tul Junior 14-17 M C G07-G05"/>
        <s v="01033 Tul Senior-Veteran 18+ M B G04-G01"/>
        <s v="05037 S Sparring Junior 14-17 F A/B G04-D03 -50 kg"/>
        <s v="05071 Sparring Junior 14-17 M C G10-G05 +75 kg"/>
        <s v="05072 S Sparring Senior 18+ F A/B G04-D06 -56 kg"/>
        <s v="05094 S Sparring Senior 18+ M A/B G04-D06 -85 kg"/>
        <s v="05104 Sparring Senior 18+ M C G10-G05 -70 kg"/>
        <s v="05105 Sparring Senior 18+ M C G10-G05 -78 kg"/>
        <s v="05059 Sparring Junior 14-17 M A D01-D03 +75 kg"/>
        <s v="07000 S Power Breaking Junior 14-17 F A/B G04-D03"/>
        <s v="07006 S Power Breaking Senior 18+ M A/B G04-D06"/>
        <s v="01006 Tul Youth 6-13 M A D01"/>
        <s v="05023 S Sparring Youth 6-13 M A/B G04-D03 +170 cm"/>
        <s v="05054 S Sparring Junior 14-17 M A/B G04-D03 - 50 kg"/>
        <s v="05055 Sparring Junior 14-17 M A D01-D03 -56 kg"/>
        <s v="01012 Tul Junior 14-17 F A D01"/>
        <s v="05038 S Sparring Junior 14-17 F A/B G04-D03 -55 kg"/>
        <s v="05039 S Sparring Junior 14-17 F A/B G04-D03 - 60 kg"/>
        <s v="05041 S Sparring Junior 14-17 F A/B G04-D03 +65 kg"/>
        <s v="06000 Overall Sparring Junior 14-17 F A+B G04-D03"/>
        <s v="01027 Tul Senior-Veteran 18+ F C G07-G05"/>
        <s v="05032 Sparring Youth 6-13 M C G10-G05 -150 cm"/>
        <s v="05069 Sparring Junior 14-17 M C G10-G05 -68 kg"/>
        <s v="05085 S Sparring Senior 18+ F C G10-G05 -62 kg"/>
        <s v="01007a Tul Youth 6-13 M B G02-G01"/>
        <s v="05021 S Sparring Youth 6-13 M A/B G04-D03 -160 cm"/>
        <s v="05075 S Sparring Senior 18+ F A D01-D06 -75 kg"/>
        <s v="01029 Tul Senior-Veteran 18+ M A D04-D06"/>
        <s v="05036 S Sparring Junior 14-17 F A/B G04-D03 -45 kg"/>
        <s v="05091 S Sparring Senior 18+ M A/B G04-D06 -63kg"/>
        <s v="05112 S Sparring Veteran 35+ M A D01-D06 +50 kg"/>
        <s v="01032 Tul Senior-Veteran 18+ M A D01"/>
        <s v="01028 Tul Senior-Veteran 18+ F C G10-G08"/>
        <s v="05013 Sparring Youth 6-13 F C G10-G05 -140 cm"/>
        <s v="05006 Sparring Youth 6-13 F B G04-G01 -130 cm"/>
        <s v="05007 S Sparring Youth 6-13 F A/B G04-D03 -140 cm"/>
        <s v="05010 Sparring Youth 6-13 F B G04-G01 -170 cm"/>
        <s v="05024 Sparring Youth 6-13 M B G04-G01 -130 cm"/>
        <s v="05031 Sparring Youth 6-13 M C G10-G05 -140 cm"/>
        <s v="05048 S Sparring Junior 14-17 F C G10-G05 -50 kg"/>
        <s v="05052 S Sparring Junior 14-17 F C G10-G05 +60 kg"/>
        <s v="05057 S Sparring Junior 14-17 M A/B G04-D03 -68 kg"/>
        <s v="05095 S Sparring Senior 18+ M A/B G04-D06 +85 kg"/>
        <s v="02000 Team Tul Junior-Senior-Veteran 14+ F+M A+B G04-D06"/>
        <s v="05003 S Sparring Youth 6-13 F  A/B G04-D03 -160 cm"/>
        <s v="05004 Sparring Youth 6-13 F A D01-D03 -170 cm"/>
        <s v="05025 Sparring Youth 6-13 M B G04-G01 -140 cm"/>
        <s v="01019 Tul Junior 14-17 M B G04-G01"/>
        <s v="01026 Tul Senior-Veteran 18+ F B G04-G01"/>
        <s v="05062 Sparring Junior 14-17 M B G04-G01 -62 kg"/>
        <s v="05065 Sparring Junior 14-17 M B G04-G01 +75 kg"/>
        <s v="05067 S Sparring Junior 14-17 M C G10-G05 -62 kg"/>
        <s v="03000 Pre-Arranged Junior-Senior-Veteran 14+ F+M A+B G04-D06"/>
        <s v="05090 S Sparring Senior 18+ M A/B G04-D06 -57 kg"/>
        <s v="05061 Sparring Junior 14-17 M B G04-G01 -56 kg"/>
        <s v="01001 Tul Youth 6-13 F A D01"/>
        <s v="01021 Tul Junior 14-17 M C G10-G08"/>
        <s v="05098 Sparring Senior 18+ M B G04-G01 -70 kg"/>
        <s v="05034 Sparring Youth 6-13 M C G10-G05 -170 cm"/>
        <s v="05035 Sparring Youth 6-13 M C G10-G05 +170 cm"/>
        <s v="05050 Sparring Junior 14-17 F C G10-G05 -55 kg"/>
        <s v="01014 Tul Junior 14-17 F C G07-G05"/>
        <s v="05107 Sparring Senior 18+ M C G10-G05 +85 kg"/>
      </sharedItems>
    </cacheField>
    <cacheField name="Name" numFmtId="0">
      <sharedItems/>
    </cacheField>
    <cacheField name="Club Full" numFmtId="0">
      <sharedItems count="59">
        <s v="Aberdeenshire Blackbelt Club"/>
        <s v="BOOZ ITF Taekwon-Do"/>
        <s v="Braveheart Martial Arts"/>
        <s v="Chong Do Kwan"/>
        <s v="Christiania NTN Taekwon-Do Norway"/>
        <s v="Difesa Sports"/>
        <s v="England  Taekwon-Do Association"/>
        <s v="Frolunda TKD"/>
        <s v="Ge-Baek"/>
        <s v="GMS Martial arts"/>
        <s v="HWA RANG SAN PEDRO ALCANTARA"/>
        <s v="Hyong Celje"/>
        <s v="I-Kick Martial Arts"/>
        <s v="IMPACT"/>
        <s v="ITF Fusion"/>
        <s v="ITF JAPAN - KANSAI"/>
        <s v="ITF Paris"/>
        <s v="Jungshin Kwan"/>
        <s v="Just For Kicks"/>
        <s v="Kassem Gym"/>
        <s v="Koguryo"/>
        <s v="MARRIS GYM"/>
        <s v="Ohdokwan"/>
        <s v="PUMA England"/>
        <s v="RasBudo ITF Taekwon-do rf"/>
        <s v="SLOVENIA TEAM"/>
        <s v="Soo Bak-Gi"/>
        <s v="South queensferry TKD"/>
        <s v="Sportschool Tim Kool"/>
        <s v="Sportschule Monheim"/>
        <s v="sportschuledamato"/>
        <s v="T.A.Nimjae"/>
        <s v="Taekwon-Do Academy Graziella Idili"/>
        <s v="Taekwon-do Den Hoorn"/>
        <s v="Taekwon-Do Excel"/>
        <s v="Taekwon-Do IN NAE DO KWAN"/>
        <s v="Taekwon-Do ITF Nimes"/>
        <s v="Taekwondo Martial Arts Center Delft"/>
        <s v="Taekwondo Middelburg"/>
        <s v="taekwon-do norden"/>
        <s v="Taekwon-Do School Martowirono"/>
        <s v="Taekwon-Do So San"/>
        <s v="Taekwon-Do Team Vrijsen"/>
        <s v="Taekwon-Do Vereniging Hwa Rangdo  - Zeewolde"/>
        <s v="Taekwondo vereniging Taekyon Houten"/>
        <s v="taekwondo-beuk"/>
        <s v="Taekyon Berghem"/>
        <s v="Tan Gun Sports e.V."/>
        <s v="Tanny Academy of Martial Arts"/>
        <s v="Tapilatu Sportcenter"/>
        <s v="Team Carvalho Sports / TS Amsterdam"/>
        <s v="TKD SPIRIT ASSOCIATION"/>
        <s v="TOTAL TKD"/>
        <s v="Trondheim Taekwon-Do Klubb"/>
        <s v="True Warrior "/>
        <s v="University of Limerick Tae Kwon-Do"/>
        <s v="Værnes NTN Taekwon-Do klubb"/>
        <s v="Vision TKD"/>
        <s v="West Clare &amp; Quin"/>
      </sharedItems>
    </cacheField>
    <cacheField name="Individual/Team" numFmtId="0">
      <sharedItems count="2">
        <s v="Individual"/>
        <s v="Team"/>
      </sharedItems>
    </cacheField>
    <cacheField name="Discipline" numFmtId="0">
      <sharedItems count="4">
        <s v="Patterns"/>
        <s v="Sparring"/>
        <s v="Power"/>
        <s v="Pre-Arranged"/>
      </sharedItems>
    </cacheField>
    <cacheField name="Age Class" numFmtId="0">
      <sharedItems count="5">
        <s v="Junior"/>
        <s v="Senior"/>
        <s v="Youth"/>
        <s v="Junior-Senior-Veteran"/>
        <s v="Veteran"/>
      </sharedItems>
    </cacheField>
    <cacheField name="Sex" numFmtId="0">
      <sharedItems count="3">
        <s v="Mixed"/>
        <s v="Male"/>
        <s v="Female"/>
      </sharedItems>
    </cacheField>
    <cacheField name="Grade Class" numFmtId="0">
      <sharedItems count="4">
        <s v="A D01-D06"/>
        <s v="A+B G04-D06"/>
        <s v="C G10-G05"/>
        <s v="B G04-G01"/>
      </sharedItems>
    </cacheField>
    <cacheField name="Result" numFmtId="0">
      <sharedItems/>
    </cacheField>
    <cacheField name="Corrected Result" numFmtId="0">
      <sharedItems count="4">
        <s v="0. None"/>
        <s v="2. Silver"/>
        <s v="3. Bronze"/>
        <s v="1. Gold"/>
      </sharedItems>
    </cacheField>
    <cacheField name="Total Entries in Category2" numFmtId="0">
      <sharedItems containsSemiMixedTypes="0" containsString="0" containsNumber="1" containsInteger="1" minValue="1" maxValue="95"/>
    </cacheField>
    <cacheField name="Club entries in Category" numFmtId="0">
      <sharedItems containsSemiMixedTypes="0" containsString="0" containsNumber="1" containsInteger="1" minValue="1" maxValue="14"/>
    </cacheField>
    <cacheField name="Club Size Entries" numFmtId="0">
      <sharedItems count="4">
        <s v="XS"/>
        <s v="M"/>
        <s v="L"/>
        <s v="S"/>
      </sharedItems>
    </cacheField>
  </cacheFields>
  <extLst>
    <ext xmlns:x14="http://schemas.microsoft.com/office/spreadsheetml/2009/9/main" uri="{725AE2AE-9491-48be-B2B4-4EB974FC3084}">
      <x14:pivotCacheDefinition pivotCacheId="3926145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air Stenhuijs" refreshedDate="43253.583014583332" backgroundQuery="1" createdVersion="6" refreshedVersion="6" minRefreshableVersion="3" recordCount="0" supportSubquery="1" supportAdvancedDrill="1" xr:uid="{A4B2085A-3B85-4097-93BD-0701FABD0053}">
  <cacheSource type="external" connectionId="11"/>
  <cacheFields count="10">
    <cacheField name="[athlete_entries].[CATEGORY].[CATEGORY]" caption="CATEGORY" numFmtId="0" level="1">
      <sharedItems count="105">
        <s v="01001 Tul Youth 6-13 F A D01"/>
        <s v="01002 Tul Youth 6-13 F B G04-G01"/>
        <s v="01003a Tul Youth 6-13 F C G06-G05"/>
        <s v="01003b Tul Youth 6-13 F C G07"/>
        <s v="01004 Tul Youth 6-13 F C G10-G08"/>
        <s v="01006 Tul Youth 6-13 M A D01"/>
        <s v="01007a Tul Youth 6-13 M B G02-G01"/>
        <s v="01007b Tul Youth 6-13 M B G04-G03"/>
        <s v="01008a Tul Youth 6-13 M C G06-G05"/>
        <s v="01008b Tul Youth 6-13 M C G07"/>
        <s v="01009 Tul Youth 6-13 M C G10-G08"/>
        <s v="01011 S Tul Junior 14-17 F/M A D02"/>
        <s v="01012 Tul Junior 14-17 F A D01"/>
        <s v="01013 Tul Junior 14-17 F B G04-G01"/>
        <s v="01014 Tul Junior 14-17 F C G07-G05"/>
        <s v="01018 Tul Junior 14-17 M A D01"/>
        <s v="01019 Tul Junior 14-17 M B G04-G01"/>
        <s v="01020 Tul Junior 14-17 M C G07-G05"/>
        <s v="01021 Tul Junior 14-17 M C G10-G08"/>
        <s v="01022 Tul Senior-Veteran 18+ F A D04-D06"/>
        <s v="01023 Tul Senior-Veteran 18+ F A D03"/>
        <s v="01024 Tul Senior-Veteran 18+ F A D02"/>
        <s v="01025 Tul Senior-Veteran 18+ F A D01"/>
        <s v="01026 Tul Senior-Veteran 18+ F B G04-G01"/>
        <s v="01027 Tul Senior-Veteran 18+ F C G07-G05"/>
        <s v="01028 Tul Senior-Veteran 18+ F C G10-G08"/>
        <s v="01029 Tul Senior-Veteran 18+ M A D04-D06"/>
        <s v="01030 Tul Senior-Veteran 18+ M A D03"/>
        <s v="01031 Tul Senior-Veteran 18+ M A D02"/>
        <s v="01032 Tul Senior-Veteran 18+ M A D01"/>
        <s v="01033 Tul Senior-Veteran 18+ M B G04-G01"/>
        <s v="01034 Tul Senior-Veteran 18+ M C G07-G05"/>
        <s v="01035 Tul Senior-Veteran 18+ M C G10-G08"/>
        <s v="02000 Team Tul Junior-Senior-Veteran 14+ F+M A+B G04-D06"/>
        <s v="03000 Pre-Arranged Junior-Senior-Veteran 14+ F+M A+B G04-D06"/>
        <s v="04000 Chon-Ji Challenge Youth 6-13 F+M C G10-G05"/>
        <s v="04001 Chon-Ji Challenge Junior-Senior 14+ F+M C G10-G05"/>
        <s v="05002 S Sparring Youth 6-13 F A/B G04-D03 -150 cm"/>
        <s v="05003 S Sparring Youth 6-13 F  A/B G04-D03 -160 cm"/>
        <s v="05004 Sparring Youth 6-13 F A D01-D03 -170 cm"/>
        <s v="05006 Sparring Youth 6-13 F B G04-G01 -130 cm"/>
        <s v="05007 S Sparring Youth 6-13 F A/B G04-D03 -140 cm"/>
        <s v="05010 Sparring Youth 6-13 F B G04-G01 -170 cm"/>
        <s v="05012 Sparring Youth 6-13 F C G10-G05 -130 cm"/>
        <s v="05013 Sparring Youth 6-13 F C G10-G05 -140 cm"/>
        <s v="05014 Sparring Youth 6-13 F C G10-G05 -150 cm"/>
        <s v="05015 Sparring Youth 6-13 F C G10-G05 -160 cm"/>
        <s v="05020 S Sparring Youth 6-13 M A/B G04-D03 -150 cm"/>
        <s v="05021 S Sparring Youth 6-13 M A/B G04-D03 -160 cm"/>
        <s v="05022 S Sparring Youth 6-13 M A/B G04-D03 -170 cm"/>
        <s v="05023 S Sparring Youth 6-13 M A/B G04-D03 +170 cm"/>
        <s v="05024 Sparring Youth 6-13 M B G04-G01 -130 cm"/>
        <s v="05025 Sparring Youth 6-13 M B G04-G01 -140 cm"/>
        <s v="05030 Sparring Youth 6-13 M C G10-G05 -130 cm"/>
        <s v="05031 Sparring Youth 6-13 M C G10-G05 -140 cm"/>
        <s v="05032 Sparring Youth 6-13 M C G10-G05 -150 cm"/>
        <s v="05033 Sparring Youth 6-13 M C G10-G05 -160 cm"/>
        <s v="05034 Sparring Youth 6-13 M C G10-G05 -170 cm"/>
        <s v="05035 Sparring Youth 6-13 M C G10-G05 +170 cm"/>
        <s v="05036 S Sparring Junior 14-17 F A/B G04-D03 -45 kg"/>
        <s v="05037 S Sparring Junior 14-17 F A/B G04-D03 -50 kg"/>
        <s v="05038 S Sparring Junior 14-17 F A/B G04-D03 -55 kg"/>
        <s v="05039 S Sparring Junior 14-17 F A/B G04-D03 - 60 kg"/>
        <s v="05040 Sparring Junior 14-17 F A/B G04-D03 -65 kg"/>
        <s v="05041 S Sparring Junior 14-17 F A/B G04-D03 +65 kg"/>
        <s v="05048 S Sparring Junior 14-17 F C G10-G05 -50 kg"/>
        <s v="05050 Sparring Junior 14-17 F C G10-G05 -55 kg"/>
        <s v="05052 S Sparring Junior 14-17 F C G10-G05 +60 kg"/>
        <s v="05054 S Sparring Junior 14-17 M A/B G04-D03 - 50 kg"/>
        <s v="05055 Sparring Junior 14-17 M A D01-D03 -56 kg"/>
        <s v="05056 Sparring Junior 14-17 M A D01-D03 -62 kg"/>
        <s v="05057 S Sparring Junior 14-17 M A/B G04-D03 -68 kg"/>
        <s v="05058 S Sparring Junior 14-17 M A/B G04-D03 -75 kg"/>
        <s v="05059 Sparring Junior 14-17 M A D01-D03 +75 kg"/>
        <s v="05061 Sparring Junior 14-17 M B G04-G01 -56 kg"/>
        <s v="05062 Sparring Junior 14-17 M B G04-G01 -62 kg"/>
        <s v="05065 Sparring Junior 14-17 M B G04-G01 +75 kg"/>
        <s v="05067 S Sparring Junior 14-17 M C G10-G05 -62 kg"/>
        <s v="05069 Sparring Junior 14-17 M C G10-G05 -68 kg"/>
        <s v="05071 Sparring Junior 14-17 M C G10-G05 +75 kg"/>
        <s v="05072 S Sparring Senior 18+ F A/B G04-D06 -56 kg"/>
        <s v="05074 Sparring Senior 18+ F A D01-D06 -62 kg"/>
        <s v="05075 S Sparring Senior 18+ F A D01-D06 -75 kg"/>
        <s v="05077 S Sparring Senior 18+ F A/B G04-D06 +75kg"/>
        <s v="05085 S Sparring Senior 18+ F C G10-G05 -62 kg"/>
        <s v="05090 S Sparring Senior 18+ M A/B G04-D06 -57 kg"/>
        <s v="05091 S Sparring Senior 18+ M A/B G04-D06 -63kg"/>
        <s v="05092 Sparring Senior 18+ M A D01-D06 -70 kg"/>
        <s v="05093 S Sparring Senior 18+ M A/B G04-D06 -78 kg"/>
        <s v="05094 S Sparring Senior 18+ M A/B G04-D06 -85 kg"/>
        <s v="05095 S Sparring Senior 18+ M A/B G04-D06 +85 kg"/>
        <s v="05098 Sparring Senior 18+ M B G04-G01 -70 kg"/>
        <s v="05104 Sparring Senior 18+ M C G10-G05 -70 kg"/>
        <s v="05105 Sparring Senior 18+ M C G10-G05 -78 kg"/>
        <s v="05106 Sparring Senior 18+ M C G10-G05 -85 kg"/>
        <s v="05107 Sparring Senior 18+ M C G10-G05 +85 kg"/>
        <s v="05112 S Sparring Veteran 35+ M A D01-D06 +50 kg"/>
        <s v="06000 Overall Sparring Junior 14-17 F A+B G04-D03"/>
        <s v="06001 Overall Sparring Junior 14-17 M A+B G04-D03"/>
        <s v="06002 Overall Sparring Senior-Veteran 18+ F A+B G04-D06"/>
        <s v="06003 Overall Sparring Senior-Veteran 18+ M A+B G04-D06"/>
        <s v="07000 S Power Breaking Junior 14-17 F A/B G04-D03"/>
        <s v="07002 S Power Breaking Junior 14-17 M A/B G04-D03"/>
        <s v="07004 S Power Breaking Senior 18+ F A/B G04-D06"/>
        <s v="07006 S Power Breaking Senior 18+ M A/B G04-D06"/>
      </sharedItems>
    </cacheField>
    <cacheField name="[athlete_entries].[Result].[Result]" caption="Result" numFmtId="0" hierarchy="8" level="1">
      <sharedItems count="4">
        <s v="1. Gold"/>
        <s v="2. Silver"/>
        <s v="0. None"/>
        <s v="3. Bronze"/>
      </sharedItems>
    </cacheField>
    <cacheField name="[athlete_entries].[Individual/Team].[Individual/Team]" caption="Individual/Team" numFmtId="0" hierarchy="3" level="1">
      <sharedItems containsSemiMixedTypes="0" containsNonDate="0" containsString="0"/>
    </cacheField>
    <cacheField name="[athlete_entries].[Discipline].[Discipline]" caption="Discipline" numFmtId="0" hierarchy="4" level="1">
      <sharedItems containsSemiMixedTypes="0" containsNonDate="0" containsString="0"/>
    </cacheField>
    <cacheField name="[athlete_entries].[Age Class].[Age Class]" caption="Age Class" numFmtId="0" hierarchy="5" level="1">
      <sharedItems containsSemiMixedTypes="0" containsNonDate="0" containsString="0"/>
    </cacheField>
    <cacheField name="[athlete_entries].[Sex].[Sex]" caption="Sex" numFmtId="0" hierarchy="6" level="1">
      <sharedItems containsSemiMixedTypes="0" containsNonDate="0" containsString="0"/>
    </cacheField>
    <cacheField name="[athlete_entries].[Grade Class].[Grade Class]" caption="Grade Class" numFmtId="0" hierarchy="7" level="1">
      <sharedItems containsSemiMixedTypes="0" containsNonDate="0" containsString="0"/>
    </cacheField>
    <cacheField name="[Measures].[Telling van Result]" caption="Telling van Result" numFmtId="0" hierarchy="15" level="32767"/>
    <cacheField name="[athlete_entries].[Club Full].[Club Full]" caption="Club Full" numFmtId="0" hierarchy="2" level="1">
      <sharedItems count="59">
        <s v="Aberdeenshire Blackbelt Club"/>
        <s v="BOOZ ITF Taekwon-Do"/>
        <s v="Braveheart Martial Arts"/>
        <s v="Chong Do Kwan"/>
        <s v="Christiania NTN Taekwon-Do Norway"/>
        <s v="Difesa Sports"/>
        <s v="England  Taekwon-Do Association"/>
        <s v="Frolunda TKD"/>
        <s v="Ge-Baek"/>
        <s v="GMS Martial arts"/>
        <s v="HWA RANG SAN PEDRO ALCANTARA"/>
        <s v="Hyong Celje"/>
        <s v="I-Kick Martial Arts"/>
        <s v="IMPACT"/>
        <s v="ITF Fusion"/>
        <s v="ITF JAPAN - KANSAI"/>
        <s v="ITF Paris"/>
        <s v="Jungshin Kwan"/>
        <s v="Just For Kicks"/>
        <s v="Kassem Gym"/>
        <s v="Koguryo"/>
        <s v="MARRIS GYM"/>
        <s v="Ohdokwan"/>
        <s v="PUMA England"/>
        <s v="RasBudo ITF Taekwon-do rf"/>
        <s v="SLOVENIA TEAM"/>
        <s v="Soo Bak-Gi"/>
        <s v="South queensferry TKD"/>
        <s v="Sportschool Tim Kool"/>
        <s v="Sportschule Monheim"/>
        <s v="sportschuledamato"/>
        <s v="T.A.Nimjae"/>
        <s v="Taekwon-Do Academy Graziella Idili"/>
        <s v="Taekwon-do Den Hoorn"/>
        <s v="Taekwon-Do Excel"/>
        <s v="Taekwon-Do IN NAE DO KWAN"/>
        <s v="Taekwon-Do ITF Nimes"/>
        <s v="Taekwondo Martial Arts Center Delft"/>
        <s v="Taekwondo Middelburg"/>
        <s v="taekwon-do norden"/>
        <s v="Taekwon-Do School Martowirono"/>
        <s v="Taekwon-Do So San"/>
        <s v="Taekwon-Do Team Vrijsen"/>
        <s v="Taekwon-Do Vereniging Hwa Rangdo  - Zeewolde"/>
        <s v="Taekwondo vereniging Taekyon Houten"/>
        <s v="taekwondo-beuk"/>
        <s v="Taekyon Berghem"/>
        <s v="Tan Gun Sports e.V."/>
        <s v="Tanny Academy of Martial Arts"/>
        <s v="Tapilatu Sportcenter"/>
        <s v="Team Carvalho Sports / TS Amsterdam"/>
        <s v="TKD SPIRIT ASSOCIATION"/>
        <s v="TOTAL TKD"/>
        <s v="Trondheim Taekwon-Do Klubb"/>
        <s v="True Warrior"/>
        <s v="University of Limerick Tae Kwon-Do"/>
        <s v="Værnes NTN Taekwon-Do klubb"/>
        <s v="Vision TKD"/>
        <s v="West Clare &amp; Quin"/>
      </sharedItems>
    </cacheField>
    <cacheField name="[athlete_entries].[Club Size Entries].[Club Size Entries]" caption="Club Size Entries" numFmtId="0" hierarchy="12" level="1">
      <sharedItems containsSemiMixedTypes="0" containsNonDate="0" containsString="0"/>
    </cacheField>
  </cacheFields>
  <cacheHierarchies count="18">
    <cacheHierarchy uniqueName="[athlete_entries].[CATEGORY]" caption="CATEGORY" attribute="1" defaultMemberUniqueName="[athlete_entries].[CATEGORY].[All]" allUniqueName="[athlete_entries].[CATEGORY].[All]" dimensionUniqueName="[athlete_entries]" displayFolder="" count="2" memberValueDatatype="130" unbalanced="0">
      <fieldsUsage count="2">
        <fieldUsage x="-1"/>
        <fieldUsage x="0"/>
      </fieldsUsage>
    </cacheHierarchy>
    <cacheHierarchy uniqueName="[athlete_entries].[Name]" caption="Name" attribute="1" defaultMemberUniqueName="[athlete_entries].[Name].[All]" allUniqueName="[athlete_entries].[Name].[All]" dimensionUniqueName="[athlete_entries]" displayFolder="" count="0" memberValueDatatype="130" unbalanced="0"/>
    <cacheHierarchy uniqueName="[athlete_entries].[Club Full]" caption="Club Full" attribute="1" defaultMemberUniqueName="[athlete_entries].[Club Full].[All]" allUniqueName="[athlete_entries].[Club Full].[All]" dimensionUniqueName="[athlete_entries]" displayFolder="" count="2" memberValueDatatype="130" unbalanced="0">
      <fieldsUsage count="2">
        <fieldUsage x="-1"/>
        <fieldUsage x="8"/>
      </fieldsUsage>
    </cacheHierarchy>
    <cacheHierarchy uniqueName="[athlete_entries].[Individual/Team]" caption="Individual/Team" attribute="1" defaultMemberUniqueName="[athlete_entries].[Individual/Team].[All]" allUniqueName="[athlete_entries].[Individual/Team].[All]" dimensionUniqueName="[athlete_entries]" displayFolder="" count="2" memberValueDatatype="130" unbalanced="0">
      <fieldsUsage count="2">
        <fieldUsage x="-1"/>
        <fieldUsage x="2"/>
      </fieldsUsage>
    </cacheHierarchy>
    <cacheHierarchy uniqueName="[athlete_entries].[Discipline]" caption="Discipline" attribute="1" defaultMemberUniqueName="[athlete_entries].[Discipline].[All]" allUniqueName="[athlete_entries].[Discipline].[All]" dimensionUniqueName="[athlete_entries]" displayFolder="" count="2" memberValueDatatype="130" unbalanced="0">
      <fieldsUsage count="2">
        <fieldUsage x="-1"/>
        <fieldUsage x="3"/>
      </fieldsUsage>
    </cacheHierarchy>
    <cacheHierarchy uniqueName="[athlete_entries].[Age Class]" caption="Age Class" attribute="1" defaultMemberUniqueName="[athlete_entries].[Age Class].[All]" allUniqueName="[athlete_entries].[Age Class].[All]" dimensionUniqueName="[athlete_entries]" displayFolder="" count="2" memberValueDatatype="130" unbalanced="0">
      <fieldsUsage count="2">
        <fieldUsage x="-1"/>
        <fieldUsage x="4"/>
      </fieldsUsage>
    </cacheHierarchy>
    <cacheHierarchy uniqueName="[athlete_entries].[Sex]" caption="Sex" attribute="1" defaultMemberUniqueName="[athlete_entries].[Sex].[All]" allUniqueName="[athlete_entries].[Sex].[All]" dimensionUniqueName="[athlete_entries]" displayFolder="" count="2" memberValueDatatype="130" unbalanced="0">
      <fieldsUsage count="2">
        <fieldUsage x="-1"/>
        <fieldUsage x="5"/>
      </fieldsUsage>
    </cacheHierarchy>
    <cacheHierarchy uniqueName="[athlete_entries].[Grade Class]" caption="Grade Class" attribute="1" defaultMemberUniqueName="[athlete_entries].[Grade Class].[All]" allUniqueName="[athlete_entries].[Grade Class].[All]" dimensionUniqueName="[athlete_entries]" displayFolder="" count="2" memberValueDatatype="130" unbalanced="0">
      <fieldsUsage count="2">
        <fieldUsage x="-1"/>
        <fieldUsage x="6"/>
      </fieldsUsage>
    </cacheHierarchy>
    <cacheHierarchy uniqueName="[athlete_entries].[Result]" caption="Result" attribute="1" defaultMemberUniqueName="[athlete_entries].[Result].[All]" allUniqueName="[athlete_entries].[Result].[All]" dimensionUniqueName="[athlete_entries]" displayFolder="" count="2" memberValueDatatype="130" unbalanced="0">
      <fieldsUsage count="2">
        <fieldUsage x="-1"/>
        <fieldUsage x="1"/>
      </fieldsUsage>
    </cacheHierarchy>
    <cacheHierarchy uniqueName="[athlete_entries].[Corrected Result]" caption="Corrected Result" attribute="1" defaultMemberUniqueName="[athlete_entries].[Corrected Result].[All]" allUniqueName="[athlete_entries].[Corrected Result].[All]" dimensionUniqueName="[athlete_entries]" displayFolder="" count="0" memberValueDatatype="130" unbalanced="0"/>
    <cacheHierarchy uniqueName="[athlete_entries].[Total Entries in Category2]" caption="Total Entries in Category2" attribute="1" defaultMemberUniqueName="[athlete_entries].[Total Entries in Category2].[All]" allUniqueName="[athlete_entries].[Total Entries in Category2].[All]" dimensionUniqueName="[athlete_entries]" displayFolder="" count="0" memberValueDatatype="20" unbalanced="0"/>
    <cacheHierarchy uniqueName="[athlete_entries].[Club entries in Category]" caption="Club entries in Category" attribute="1" defaultMemberUniqueName="[athlete_entries].[Club entries in Category].[All]" allUniqueName="[athlete_entries].[Club entries in Category].[All]" dimensionUniqueName="[athlete_entries]" displayFolder="" count="0" memberValueDatatype="20" unbalanced="0"/>
    <cacheHierarchy uniqueName="[athlete_entries].[Club Size Entries]" caption="Club Size Entries" attribute="1" defaultMemberUniqueName="[athlete_entries].[Club Size Entries].[All]" allUniqueName="[athlete_entries].[Club Size Entries].[All]" dimensionUniqueName="[athlete_entries]" displayFolder="" count="2" memberValueDatatype="130" unbalanced="0">
      <fieldsUsage count="2">
        <fieldUsage x="-1"/>
        <fieldUsage x="9"/>
      </fieldsUsage>
    </cacheHierarchy>
    <cacheHierarchy uniqueName="[Measures].[__XL_Count athlete_entries]" caption="__XL_Count athlete_entries" measure="1" displayFolder="" measureGroup="athlete_entries" count="0" hidden="1"/>
    <cacheHierarchy uniqueName="[Measures].[__No measures defined]" caption="__No measures defined" measure="1" displayFolder="" count="0" hidden="1"/>
    <cacheHierarchy uniqueName="[Measures].[Telling van Result]" caption="Telling van Result" measure="1" displayFolder="" measureGroup="athlete_entries" count="0" oneField="1" hidden="1">
      <fieldsUsage count="1">
        <fieldUsage x="7"/>
      </fieldsUsage>
      <extLst>
        <ext xmlns:x15="http://schemas.microsoft.com/office/spreadsheetml/2010/11/main" uri="{B97F6D7D-B522-45F9-BDA1-12C45D357490}">
          <x15:cacheHierarchy aggregatedColumn="8"/>
        </ext>
      </extLst>
    </cacheHierarchy>
    <cacheHierarchy uniqueName="[Measures].[Som van Club entries in Category]" caption="Som van Club entries in Category" measure="1" displayFolder="" measureGroup="athlete_entries" count="0" hidden="1">
      <extLst>
        <ext xmlns:x15="http://schemas.microsoft.com/office/spreadsheetml/2010/11/main" uri="{B97F6D7D-B522-45F9-BDA1-12C45D357490}">
          <x15:cacheHierarchy aggregatedColumn="11"/>
        </ext>
      </extLst>
    </cacheHierarchy>
    <cacheHierarchy uniqueName="[Measures].[Gemiddelde van Club entries in Category]" caption="Gemiddelde van Club entries in Category" measure="1" displayFolder="" measureGroup="athlete_entries" count="0" hidden="1">
      <extLst>
        <ext xmlns:x15="http://schemas.microsoft.com/office/spreadsheetml/2010/11/main" uri="{B97F6D7D-B522-45F9-BDA1-12C45D357490}">
          <x15:cacheHierarchy aggregatedColumn="11"/>
        </ext>
      </extLst>
    </cacheHierarchy>
  </cacheHierarchies>
  <kpis count="0"/>
  <dimensions count="2">
    <dimension name="athlete_entries" uniqueName="[athlete_entries]" caption="athlete_entries"/>
    <dimension measure="1" name="Measures" uniqueName="[Measures]" caption="Measures"/>
  </dimensions>
  <measureGroups count="1">
    <measureGroup name="athlete_entries" caption="athlete_entries"/>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5">
  <r>
    <x v="0"/>
    <s v="CAMPINS RICO"/>
    <x v="0"/>
    <x v="0"/>
    <x v="0"/>
    <x v="0"/>
    <x v="0"/>
    <x v="0"/>
    <s v="0. None"/>
    <x v="0"/>
    <n v="6"/>
    <n v="1"/>
    <x v="0"/>
  </r>
  <r>
    <x v="1"/>
    <s v="CAMPINS RICO"/>
    <x v="0"/>
    <x v="0"/>
    <x v="1"/>
    <x v="0"/>
    <x v="1"/>
    <x v="1"/>
    <s v="2. Silver"/>
    <x v="1"/>
    <n v="5"/>
    <n v="1"/>
    <x v="0"/>
  </r>
  <r>
    <x v="2"/>
    <s v="CAMPINS RICO"/>
    <x v="0"/>
    <x v="0"/>
    <x v="1"/>
    <x v="0"/>
    <x v="1"/>
    <x v="1"/>
    <s v="0. None"/>
    <x v="0"/>
    <n v="18"/>
    <n v="1"/>
    <x v="0"/>
  </r>
  <r>
    <x v="3"/>
    <s v="CAMPINS RICO"/>
    <x v="0"/>
    <x v="0"/>
    <x v="2"/>
    <x v="0"/>
    <x v="1"/>
    <x v="1"/>
    <s v="0. None"/>
    <x v="0"/>
    <n v="12"/>
    <n v="1"/>
    <x v="0"/>
  </r>
  <r>
    <x v="4"/>
    <s v="McCarthy Malaika"/>
    <x v="1"/>
    <x v="0"/>
    <x v="0"/>
    <x v="1"/>
    <x v="2"/>
    <x v="0"/>
    <s v="0. None"/>
    <x v="0"/>
    <n v="10"/>
    <n v="1"/>
    <x v="0"/>
  </r>
  <r>
    <x v="5"/>
    <s v="Brown Madison"/>
    <x v="2"/>
    <x v="0"/>
    <x v="0"/>
    <x v="2"/>
    <x v="2"/>
    <x v="2"/>
    <s v="0. None"/>
    <x v="0"/>
    <n v="22"/>
    <n v="1"/>
    <x v="1"/>
  </r>
  <r>
    <x v="6"/>
    <s v="Rahim Lawa"/>
    <x v="2"/>
    <x v="0"/>
    <x v="0"/>
    <x v="2"/>
    <x v="1"/>
    <x v="3"/>
    <s v="0. None"/>
    <x v="0"/>
    <n v="19"/>
    <n v="2"/>
    <x v="1"/>
  </r>
  <r>
    <x v="6"/>
    <s v="Rahim Nali"/>
    <x v="2"/>
    <x v="0"/>
    <x v="0"/>
    <x v="2"/>
    <x v="1"/>
    <x v="3"/>
    <s v="0. None"/>
    <x v="0"/>
    <n v="19"/>
    <n v="2"/>
    <x v="1"/>
  </r>
  <r>
    <x v="7"/>
    <s v="Brown Megan"/>
    <x v="2"/>
    <x v="0"/>
    <x v="0"/>
    <x v="1"/>
    <x v="2"/>
    <x v="0"/>
    <s v="3. Bronze"/>
    <x v="2"/>
    <n v="9"/>
    <n v="1"/>
    <x v="1"/>
  </r>
  <r>
    <x v="8"/>
    <s v="OHare Iain"/>
    <x v="2"/>
    <x v="0"/>
    <x v="0"/>
    <x v="1"/>
    <x v="1"/>
    <x v="0"/>
    <s v="0. None"/>
    <x v="0"/>
    <n v="10"/>
    <n v="1"/>
    <x v="1"/>
  </r>
  <r>
    <x v="9"/>
    <s v="Brown Madison"/>
    <x v="2"/>
    <x v="0"/>
    <x v="1"/>
    <x v="2"/>
    <x v="2"/>
    <x v="2"/>
    <s v="3. Bronze"/>
    <x v="2"/>
    <n v="11"/>
    <n v="1"/>
    <x v="1"/>
  </r>
  <r>
    <x v="10"/>
    <s v="Rahim Lawa"/>
    <x v="2"/>
    <x v="0"/>
    <x v="1"/>
    <x v="2"/>
    <x v="1"/>
    <x v="1"/>
    <s v="0. None"/>
    <x v="0"/>
    <n v="12"/>
    <n v="1"/>
    <x v="1"/>
  </r>
  <r>
    <x v="11"/>
    <s v="Rahim Nali"/>
    <x v="2"/>
    <x v="0"/>
    <x v="1"/>
    <x v="2"/>
    <x v="1"/>
    <x v="1"/>
    <s v="0. None"/>
    <x v="0"/>
    <n v="8"/>
    <n v="1"/>
    <x v="1"/>
  </r>
  <r>
    <x v="12"/>
    <s v="Brown Megan"/>
    <x v="2"/>
    <x v="0"/>
    <x v="1"/>
    <x v="1"/>
    <x v="2"/>
    <x v="0"/>
    <s v="0. None"/>
    <x v="0"/>
    <n v="8"/>
    <n v="1"/>
    <x v="1"/>
  </r>
  <r>
    <x v="13"/>
    <s v="OHare Iain"/>
    <x v="2"/>
    <x v="0"/>
    <x v="1"/>
    <x v="1"/>
    <x v="1"/>
    <x v="1"/>
    <s v="2. Silver"/>
    <x v="1"/>
    <n v="8"/>
    <n v="1"/>
    <x v="1"/>
  </r>
  <r>
    <x v="14"/>
    <s v="OHare Iain"/>
    <x v="2"/>
    <x v="0"/>
    <x v="1"/>
    <x v="1"/>
    <x v="1"/>
    <x v="1"/>
    <s v="2. Silver"/>
    <x v="1"/>
    <n v="17"/>
    <n v="1"/>
    <x v="1"/>
  </r>
  <r>
    <x v="15"/>
    <s v="Gordijn Roos"/>
    <x v="3"/>
    <x v="0"/>
    <x v="0"/>
    <x v="2"/>
    <x v="2"/>
    <x v="3"/>
    <s v="0. None"/>
    <x v="0"/>
    <n v="24"/>
    <n v="1"/>
    <x v="1"/>
  </r>
  <r>
    <x v="16"/>
    <s v="Algoo Destiny"/>
    <x v="3"/>
    <x v="0"/>
    <x v="0"/>
    <x v="2"/>
    <x v="2"/>
    <x v="2"/>
    <s v="0. None"/>
    <x v="0"/>
    <n v="21"/>
    <n v="2"/>
    <x v="1"/>
  </r>
  <r>
    <x v="16"/>
    <s v="Algoo Naomi"/>
    <x v="3"/>
    <x v="0"/>
    <x v="0"/>
    <x v="2"/>
    <x v="2"/>
    <x v="2"/>
    <s v="3. Bronze"/>
    <x v="2"/>
    <n v="21"/>
    <n v="2"/>
    <x v="1"/>
  </r>
  <r>
    <x v="5"/>
    <s v="Broeren Rebecca"/>
    <x v="3"/>
    <x v="0"/>
    <x v="0"/>
    <x v="2"/>
    <x v="2"/>
    <x v="2"/>
    <s v="0. None"/>
    <x v="0"/>
    <n v="22"/>
    <n v="2"/>
    <x v="1"/>
  </r>
  <r>
    <x v="5"/>
    <s v="Hambartsumian Elena"/>
    <x v="3"/>
    <x v="0"/>
    <x v="0"/>
    <x v="2"/>
    <x v="2"/>
    <x v="2"/>
    <s v="0. None"/>
    <x v="0"/>
    <n v="22"/>
    <n v="2"/>
    <x v="1"/>
  </r>
  <r>
    <x v="17"/>
    <s v="Aerts Jack"/>
    <x v="3"/>
    <x v="0"/>
    <x v="0"/>
    <x v="2"/>
    <x v="1"/>
    <x v="2"/>
    <s v="0. None"/>
    <x v="0"/>
    <n v="22"/>
    <n v="1"/>
    <x v="1"/>
  </r>
  <r>
    <x v="18"/>
    <s v="Jellema Dyon"/>
    <x v="3"/>
    <x v="0"/>
    <x v="0"/>
    <x v="2"/>
    <x v="1"/>
    <x v="2"/>
    <s v="0. None"/>
    <x v="0"/>
    <n v="22"/>
    <n v="1"/>
    <x v="1"/>
  </r>
  <r>
    <x v="19"/>
    <s v="Aerts Jack"/>
    <x v="3"/>
    <x v="0"/>
    <x v="0"/>
    <x v="2"/>
    <x v="0"/>
    <x v="2"/>
    <s v="0. None"/>
    <x v="0"/>
    <n v="95"/>
    <n v="6"/>
    <x v="1"/>
  </r>
  <r>
    <x v="19"/>
    <s v="Algoo Destiny"/>
    <x v="3"/>
    <x v="0"/>
    <x v="0"/>
    <x v="2"/>
    <x v="0"/>
    <x v="2"/>
    <s v="0. None"/>
    <x v="0"/>
    <n v="95"/>
    <n v="6"/>
    <x v="1"/>
  </r>
  <r>
    <x v="19"/>
    <s v="Algoo Naomi"/>
    <x v="3"/>
    <x v="0"/>
    <x v="0"/>
    <x v="2"/>
    <x v="0"/>
    <x v="2"/>
    <s v="0. None"/>
    <x v="0"/>
    <n v="95"/>
    <n v="6"/>
    <x v="1"/>
  </r>
  <r>
    <x v="19"/>
    <s v="Broeren Rebecca"/>
    <x v="3"/>
    <x v="0"/>
    <x v="0"/>
    <x v="2"/>
    <x v="0"/>
    <x v="2"/>
    <s v="0. None"/>
    <x v="0"/>
    <n v="95"/>
    <n v="6"/>
    <x v="1"/>
  </r>
  <r>
    <x v="19"/>
    <s v="Hambartsumian Elena"/>
    <x v="3"/>
    <x v="0"/>
    <x v="0"/>
    <x v="2"/>
    <x v="0"/>
    <x v="2"/>
    <s v="0. None"/>
    <x v="0"/>
    <n v="95"/>
    <n v="6"/>
    <x v="1"/>
  </r>
  <r>
    <x v="19"/>
    <s v="Jellema Dyon"/>
    <x v="3"/>
    <x v="0"/>
    <x v="0"/>
    <x v="2"/>
    <x v="0"/>
    <x v="2"/>
    <s v="0. None"/>
    <x v="0"/>
    <n v="95"/>
    <n v="6"/>
    <x v="1"/>
  </r>
  <r>
    <x v="20"/>
    <s v="Gordijn Roos"/>
    <x v="3"/>
    <x v="0"/>
    <x v="1"/>
    <x v="2"/>
    <x v="2"/>
    <x v="1"/>
    <s v="0. None"/>
    <x v="0"/>
    <n v="12"/>
    <n v="1"/>
    <x v="1"/>
  </r>
  <r>
    <x v="9"/>
    <s v="Hambartsumian Elena"/>
    <x v="3"/>
    <x v="0"/>
    <x v="1"/>
    <x v="2"/>
    <x v="2"/>
    <x v="2"/>
    <s v="2. Silver"/>
    <x v="1"/>
    <n v="11"/>
    <n v="1"/>
    <x v="1"/>
  </r>
  <r>
    <x v="21"/>
    <s v="Algoo Destiny"/>
    <x v="3"/>
    <x v="0"/>
    <x v="1"/>
    <x v="2"/>
    <x v="2"/>
    <x v="2"/>
    <s v="1. Gold"/>
    <x v="3"/>
    <n v="20"/>
    <n v="2"/>
    <x v="1"/>
  </r>
  <r>
    <x v="21"/>
    <s v="Broeren Rebecca"/>
    <x v="3"/>
    <x v="0"/>
    <x v="1"/>
    <x v="2"/>
    <x v="2"/>
    <x v="2"/>
    <s v="0. None"/>
    <x v="0"/>
    <n v="20"/>
    <n v="2"/>
    <x v="1"/>
  </r>
  <r>
    <x v="22"/>
    <s v="Algoo Naomi"/>
    <x v="3"/>
    <x v="0"/>
    <x v="1"/>
    <x v="2"/>
    <x v="2"/>
    <x v="2"/>
    <s v="0. None"/>
    <x v="0"/>
    <n v="10"/>
    <n v="1"/>
    <x v="1"/>
  </r>
  <r>
    <x v="23"/>
    <s v="Jellema Dyon"/>
    <x v="3"/>
    <x v="0"/>
    <x v="1"/>
    <x v="2"/>
    <x v="1"/>
    <x v="2"/>
    <s v="2. Silver"/>
    <x v="1"/>
    <n v="15"/>
    <n v="1"/>
    <x v="1"/>
  </r>
  <r>
    <x v="24"/>
    <s v="Aerts Jack"/>
    <x v="3"/>
    <x v="0"/>
    <x v="1"/>
    <x v="2"/>
    <x v="1"/>
    <x v="2"/>
    <s v="2. Silver"/>
    <x v="1"/>
    <n v="8"/>
    <n v="1"/>
    <x v="1"/>
  </r>
  <r>
    <x v="25"/>
    <s v="Kristiansen Anne-Lise"/>
    <x v="4"/>
    <x v="0"/>
    <x v="0"/>
    <x v="1"/>
    <x v="2"/>
    <x v="0"/>
    <s v="3. Bronze"/>
    <x v="0"/>
    <n v="3"/>
    <n v="1"/>
    <x v="1"/>
  </r>
  <r>
    <x v="26"/>
    <s v="Vik Arne_Martin"/>
    <x v="4"/>
    <x v="0"/>
    <x v="0"/>
    <x v="1"/>
    <x v="1"/>
    <x v="0"/>
    <s v="0. None"/>
    <x v="0"/>
    <n v="6"/>
    <n v="1"/>
    <x v="1"/>
  </r>
  <r>
    <x v="27"/>
    <s v="Berthling Cato"/>
    <x v="4"/>
    <x v="0"/>
    <x v="0"/>
    <x v="1"/>
    <x v="1"/>
    <x v="2"/>
    <s v="0. None"/>
    <x v="0"/>
    <n v="12"/>
    <n v="1"/>
    <x v="1"/>
  </r>
  <r>
    <x v="28"/>
    <s v="Berthling Cato"/>
    <x v="4"/>
    <x v="0"/>
    <x v="0"/>
    <x v="3"/>
    <x v="0"/>
    <x v="2"/>
    <s v="0. None"/>
    <x v="0"/>
    <n v="26"/>
    <n v="1"/>
    <x v="1"/>
  </r>
  <r>
    <x v="29"/>
    <s v="Kristiansen Anne-Lise"/>
    <x v="4"/>
    <x v="0"/>
    <x v="1"/>
    <x v="1"/>
    <x v="2"/>
    <x v="1"/>
    <s v="0. None"/>
    <x v="0"/>
    <n v="7"/>
    <n v="1"/>
    <x v="1"/>
  </r>
  <r>
    <x v="30"/>
    <s v="NordbÃ¸_Heyeraas Thomas"/>
    <x v="4"/>
    <x v="0"/>
    <x v="1"/>
    <x v="1"/>
    <x v="1"/>
    <x v="0"/>
    <s v="0. None"/>
    <x v="0"/>
    <n v="12"/>
    <n v="1"/>
    <x v="1"/>
  </r>
  <r>
    <x v="13"/>
    <s v="Vik Arne_Martin"/>
    <x v="4"/>
    <x v="0"/>
    <x v="1"/>
    <x v="1"/>
    <x v="1"/>
    <x v="1"/>
    <s v="3. Bronze"/>
    <x v="2"/>
    <n v="8"/>
    <n v="1"/>
    <x v="1"/>
  </r>
  <r>
    <x v="31"/>
    <s v="Berthling Cato"/>
    <x v="4"/>
    <x v="0"/>
    <x v="1"/>
    <x v="1"/>
    <x v="1"/>
    <x v="2"/>
    <s v="0. None"/>
    <x v="0"/>
    <n v="5"/>
    <n v="1"/>
    <x v="1"/>
  </r>
  <r>
    <x v="32"/>
    <s v="Kristiansen Anne-Lise"/>
    <x v="4"/>
    <x v="0"/>
    <x v="1"/>
    <x v="1"/>
    <x v="2"/>
    <x v="1"/>
    <s v="0. None"/>
    <x v="0"/>
    <n v="10"/>
    <n v="1"/>
    <x v="1"/>
  </r>
  <r>
    <x v="14"/>
    <s v="NordbÃ¸_Heyeraas Thomas"/>
    <x v="4"/>
    <x v="0"/>
    <x v="1"/>
    <x v="1"/>
    <x v="1"/>
    <x v="1"/>
    <s v="0. None"/>
    <x v="0"/>
    <n v="17"/>
    <n v="2"/>
    <x v="1"/>
  </r>
  <r>
    <x v="14"/>
    <s v="Vik Arne_Martin"/>
    <x v="4"/>
    <x v="0"/>
    <x v="1"/>
    <x v="1"/>
    <x v="1"/>
    <x v="1"/>
    <s v="0. None"/>
    <x v="0"/>
    <n v="17"/>
    <n v="2"/>
    <x v="1"/>
  </r>
  <r>
    <x v="33"/>
    <s v="Kristiansen Anne-Lise"/>
    <x v="4"/>
    <x v="0"/>
    <x v="2"/>
    <x v="1"/>
    <x v="2"/>
    <x v="1"/>
    <s v="0. None"/>
    <x v="0"/>
    <n v="10"/>
    <n v="1"/>
    <x v="1"/>
  </r>
  <r>
    <x v="34"/>
    <s v="Keijers Denise"/>
    <x v="5"/>
    <x v="0"/>
    <x v="0"/>
    <x v="2"/>
    <x v="2"/>
    <x v="2"/>
    <s v="0. None"/>
    <x v="0"/>
    <n v="13"/>
    <n v="1"/>
    <x v="1"/>
  </r>
  <r>
    <x v="35"/>
    <s v="van_den_Elsen Sem"/>
    <x v="5"/>
    <x v="0"/>
    <x v="0"/>
    <x v="2"/>
    <x v="1"/>
    <x v="2"/>
    <s v="0. None"/>
    <x v="0"/>
    <n v="13"/>
    <n v="1"/>
    <x v="1"/>
  </r>
  <r>
    <x v="36"/>
    <s v="Wemmers Robin"/>
    <x v="5"/>
    <x v="0"/>
    <x v="0"/>
    <x v="0"/>
    <x v="2"/>
    <x v="3"/>
    <s v="0. None"/>
    <x v="0"/>
    <n v="7"/>
    <n v="1"/>
    <x v="1"/>
  </r>
  <r>
    <x v="37"/>
    <s v="Epping Aaron"/>
    <x v="5"/>
    <x v="0"/>
    <x v="0"/>
    <x v="0"/>
    <x v="1"/>
    <x v="0"/>
    <s v="0. None"/>
    <x v="0"/>
    <n v="26"/>
    <n v="1"/>
    <x v="1"/>
  </r>
  <r>
    <x v="38"/>
    <s v="Pura Maxine"/>
    <x v="5"/>
    <x v="0"/>
    <x v="0"/>
    <x v="1"/>
    <x v="2"/>
    <x v="0"/>
    <s v="0. None"/>
    <x v="0"/>
    <n v="5"/>
    <n v="1"/>
    <x v="1"/>
  </r>
  <r>
    <x v="39"/>
    <s v="Leijten Lars"/>
    <x v="5"/>
    <x v="0"/>
    <x v="0"/>
    <x v="1"/>
    <x v="1"/>
    <x v="2"/>
    <s v="2. Silver"/>
    <x v="1"/>
    <n v="5"/>
    <n v="1"/>
    <x v="1"/>
  </r>
  <r>
    <x v="19"/>
    <s v="Keijers Denise"/>
    <x v="5"/>
    <x v="0"/>
    <x v="0"/>
    <x v="2"/>
    <x v="0"/>
    <x v="2"/>
    <s v="0. None"/>
    <x v="0"/>
    <n v="95"/>
    <n v="3"/>
    <x v="1"/>
  </r>
  <r>
    <x v="19"/>
    <s v="Keijers JoÃ«lle"/>
    <x v="5"/>
    <x v="0"/>
    <x v="0"/>
    <x v="2"/>
    <x v="0"/>
    <x v="2"/>
    <s v="0. None"/>
    <x v="0"/>
    <n v="95"/>
    <n v="3"/>
    <x v="1"/>
  </r>
  <r>
    <x v="19"/>
    <s v="van_den_Elsen Sem"/>
    <x v="5"/>
    <x v="0"/>
    <x v="0"/>
    <x v="2"/>
    <x v="0"/>
    <x v="2"/>
    <s v="0. None"/>
    <x v="0"/>
    <n v="95"/>
    <n v="3"/>
    <x v="1"/>
  </r>
  <r>
    <x v="21"/>
    <s v="Keijers Denise"/>
    <x v="5"/>
    <x v="0"/>
    <x v="1"/>
    <x v="2"/>
    <x v="2"/>
    <x v="2"/>
    <s v="0. None"/>
    <x v="0"/>
    <n v="20"/>
    <n v="1"/>
    <x v="1"/>
  </r>
  <r>
    <x v="23"/>
    <s v="van_den_Elsen Sem"/>
    <x v="5"/>
    <x v="0"/>
    <x v="1"/>
    <x v="2"/>
    <x v="1"/>
    <x v="2"/>
    <s v="0. None"/>
    <x v="0"/>
    <n v="15"/>
    <n v="1"/>
    <x v="1"/>
  </r>
  <r>
    <x v="40"/>
    <s v="Wemmers Robin"/>
    <x v="5"/>
    <x v="0"/>
    <x v="1"/>
    <x v="0"/>
    <x v="2"/>
    <x v="1"/>
    <s v="3. Bronze"/>
    <x v="2"/>
    <n v="4"/>
    <n v="1"/>
    <x v="1"/>
  </r>
  <r>
    <x v="41"/>
    <s v="Epping Aaron"/>
    <x v="5"/>
    <x v="0"/>
    <x v="1"/>
    <x v="0"/>
    <x v="1"/>
    <x v="0"/>
    <s v="0. None"/>
    <x v="0"/>
    <n v="10"/>
    <n v="1"/>
    <x v="1"/>
  </r>
  <r>
    <x v="12"/>
    <s v="Gubbels Maartje"/>
    <x v="5"/>
    <x v="0"/>
    <x v="1"/>
    <x v="1"/>
    <x v="2"/>
    <x v="0"/>
    <s v="1. Gold"/>
    <x v="3"/>
    <n v="8"/>
    <n v="1"/>
    <x v="1"/>
  </r>
  <r>
    <x v="31"/>
    <s v="Leijten Lars"/>
    <x v="5"/>
    <x v="0"/>
    <x v="1"/>
    <x v="1"/>
    <x v="1"/>
    <x v="2"/>
    <s v="2. Silver"/>
    <x v="1"/>
    <n v="5"/>
    <n v="1"/>
    <x v="1"/>
  </r>
  <r>
    <x v="33"/>
    <s v="Pura Maxine"/>
    <x v="5"/>
    <x v="0"/>
    <x v="2"/>
    <x v="1"/>
    <x v="2"/>
    <x v="1"/>
    <s v="2. Silver"/>
    <x v="1"/>
    <n v="10"/>
    <n v="1"/>
    <x v="1"/>
  </r>
  <r>
    <x v="0"/>
    <s v="Thompson Lily"/>
    <x v="6"/>
    <x v="0"/>
    <x v="0"/>
    <x v="0"/>
    <x v="0"/>
    <x v="0"/>
    <s v="1. Gold"/>
    <x v="3"/>
    <n v="6"/>
    <n v="1"/>
    <x v="1"/>
  </r>
  <r>
    <x v="42"/>
    <s v="Aubrey Daniel"/>
    <x v="6"/>
    <x v="0"/>
    <x v="0"/>
    <x v="0"/>
    <x v="1"/>
    <x v="2"/>
    <s v="0. None"/>
    <x v="0"/>
    <n v="4"/>
    <n v="1"/>
    <x v="1"/>
  </r>
  <r>
    <x v="25"/>
    <s v="Brider Isabel"/>
    <x v="6"/>
    <x v="0"/>
    <x v="0"/>
    <x v="1"/>
    <x v="2"/>
    <x v="0"/>
    <s v="1. Gold"/>
    <x v="3"/>
    <n v="3"/>
    <n v="1"/>
    <x v="1"/>
  </r>
  <r>
    <x v="26"/>
    <s v="Leberl Zack"/>
    <x v="6"/>
    <x v="0"/>
    <x v="0"/>
    <x v="1"/>
    <x v="1"/>
    <x v="0"/>
    <s v="0. None"/>
    <x v="0"/>
    <n v="6"/>
    <n v="1"/>
    <x v="1"/>
  </r>
  <r>
    <x v="43"/>
    <s v="Riley Christopher"/>
    <x v="6"/>
    <x v="0"/>
    <x v="0"/>
    <x v="1"/>
    <x v="1"/>
    <x v="3"/>
    <s v="2. Silver"/>
    <x v="1"/>
    <n v="8"/>
    <n v="1"/>
    <x v="1"/>
  </r>
  <r>
    <x v="27"/>
    <s v="Melnikovs Slav"/>
    <x v="6"/>
    <x v="0"/>
    <x v="0"/>
    <x v="1"/>
    <x v="1"/>
    <x v="2"/>
    <s v="0. None"/>
    <x v="0"/>
    <n v="12"/>
    <n v="2"/>
    <x v="1"/>
  </r>
  <r>
    <x v="27"/>
    <s v="Yorke Karanja"/>
    <x v="6"/>
    <x v="0"/>
    <x v="0"/>
    <x v="1"/>
    <x v="1"/>
    <x v="2"/>
    <s v="0. None"/>
    <x v="0"/>
    <n v="12"/>
    <n v="2"/>
    <x v="1"/>
  </r>
  <r>
    <x v="44"/>
    <s v="Thompson Lily"/>
    <x v="6"/>
    <x v="0"/>
    <x v="1"/>
    <x v="0"/>
    <x v="2"/>
    <x v="1"/>
    <s v="3. Bronze"/>
    <x v="2"/>
    <n v="5"/>
    <n v="1"/>
    <x v="1"/>
  </r>
  <r>
    <x v="45"/>
    <s v="Aubrey Daniel"/>
    <x v="6"/>
    <x v="0"/>
    <x v="1"/>
    <x v="0"/>
    <x v="1"/>
    <x v="2"/>
    <s v="1. Gold"/>
    <x v="3"/>
    <n v="2"/>
    <n v="1"/>
    <x v="1"/>
  </r>
  <r>
    <x v="46"/>
    <s v="Brider Isabel"/>
    <x v="6"/>
    <x v="0"/>
    <x v="1"/>
    <x v="1"/>
    <x v="2"/>
    <x v="1"/>
    <s v="2. Silver"/>
    <x v="1"/>
    <n v="5"/>
    <n v="1"/>
    <x v="1"/>
  </r>
  <r>
    <x v="30"/>
    <s v="Leberl Zack"/>
    <x v="6"/>
    <x v="0"/>
    <x v="1"/>
    <x v="1"/>
    <x v="1"/>
    <x v="0"/>
    <s v="0. None"/>
    <x v="0"/>
    <n v="12"/>
    <n v="1"/>
    <x v="1"/>
  </r>
  <r>
    <x v="47"/>
    <s v="Riley Christopher"/>
    <x v="6"/>
    <x v="0"/>
    <x v="1"/>
    <x v="1"/>
    <x v="1"/>
    <x v="1"/>
    <s v="0. None"/>
    <x v="0"/>
    <n v="9"/>
    <n v="1"/>
    <x v="1"/>
  </r>
  <r>
    <x v="48"/>
    <s v="Melnikovs Slav"/>
    <x v="6"/>
    <x v="0"/>
    <x v="1"/>
    <x v="1"/>
    <x v="1"/>
    <x v="2"/>
    <s v="3. Bronze"/>
    <x v="2"/>
    <n v="5"/>
    <n v="1"/>
    <x v="1"/>
  </r>
  <r>
    <x v="49"/>
    <s v="Yorke Karanja"/>
    <x v="6"/>
    <x v="0"/>
    <x v="1"/>
    <x v="1"/>
    <x v="1"/>
    <x v="2"/>
    <s v="2. Silver"/>
    <x v="1"/>
    <n v="6"/>
    <n v="1"/>
    <x v="1"/>
  </r>
  <r>
    <x v="32"/>
    <s v="Brider Isabel"/>
    <x v="6"/>
    <x v="0"/>
    <x v="1"/>
    <x v="1"/>
    <x v="2"/>
    <x v="1"/>
    <s v="0. None"/>
    <x v="0"/>
    <n v="10"/>
    <n v="1"/>
    <x v="1"/>
  </r>
  <r>
    <x v="14"/>
    <s v="Leberl Zack"/>
    <x v="6"/>
    <x v="0"/>
    <x v="1"/>
    <x v="1"/>
    <x v="1"/>
    <x v="1"/>
    <s v="0. None"/>
    <x v="0"/>
    <n v="17"/>
    <n v="1"/>
    <x v="1"/>
  </r>
  <r>
    <x v="37"/>
    <s v="Helamb Adam"/>
    <x v="7"/>
    <x v="0"/>
    <x v="0"/>
    <x v="0"/>
    <x v="1"/>
    <x v="0"/>
    <s v="0. None"/>
    <x v="0"/>
    <n v="26"/>
    <n v="1"/>
    <x v="0"/>
  </r>
  <r>
    <x v="50"/>
    <s v="Helamb Adam"/>
    <x v="7"/>
    <x v="0"/>
    <x v="1"/>
    <x v="0"/>
    <x v="1"/>
    <x v="0"/>
    <s v="1. Gold"/>
    <x v="3"/>
    <n v="5"/>
    <n v="1"/>
    <x v="0"/>
  </r>
  <r>
    <x v="2"/>
    <s v="Helamb Adam"/>
    <x v="7"/>
    <x v="0"/>
    <x v="1"/>
    <x v="0"/>
    <x v="1"/>
    <x v="1"/>
    <s v="0. None"/>
    <x v="0"/>
    <n v="18"/>
    <n v="1"/>
    <x v="0"/>
  </r>
  <r>
    <x v="36"/>
    <s v="Van_Lierde Tabitha"/>
    <x v="8"/>
    <x v="0"/>
    <x v="0"/>
    <x v="0"/>
    <x v="2"/>
    <x v="3"/>
    <s v="1. Gold"/>
    <x v="3"/>
    <n v="7"/>
    <n v="1"/>
    <x v="0"/>
  </r>
  <r>
    <x v="51"/>
    <s v="Van_Lierde Tabitha"/>
    <x v="8"/>
    <x v="0"/>
    <x v="2"/>
    <x v="0"/>
    <x v="2"/>
    <x v="1"/>
    <s v="3. Bronze"/>
    <x v="2"/>
    <n v="7"/>
    <n v="1"/>
    <x v="0"/>
  </r>
  <r>
    <x v="52"/>
    <s v="Van_Lierde Hans"/>
    <x v="8"/>
    <x v="0"/>
    <x v="2"/>
    <x v="1"/>
    <x v="1"/>
    <x v="1"/>
    <s v="0. None"/>
    <x v="0"/>
    <n v="12"/>
    <n v="1"/>
    <x v="0"/>
  </r>
  <r>
    <x v="53"/>
    <s v="Oliver Ben"/>
    <x v="9"/>
    <x v="0"/>
    <x v="0"/>
    <x v="2"/>
    <x v="1"/>
    <x v="0"/>
    <s v="0. None"/>
    <x v="0"/>
    <n v="6"/>
    <n v="1"/>
    <x v="1"/>
  </r>
  <r>
    <x v="37"/>
    <s v="Clark Michael"/>
    <x v="9"/>
    <x v="0"/>
    <x v="0"/>
    <x v="0"/>
    <x v="1"/>
    <x v="0"/>
    <s v="0. None"/>
    <x v="0"/>
    <n v="26"/>
    <n v="4"/>
    <x v="1"/>
  </r>
  <r>
    <x v="37"/>
    <s v="Davison Todd"/>
    <x v="9"/>
    <x v="0"/>
    <x v="0"/>
    <x v="0"/>
    <x v="1"/>
    <x v="0"/>
    <s v="0. None"/>
    <x v="0"/>
    <n v="26"/>
    <n v="4"/>
    <x v="1"/>
  </r>
  <r>
    <x v="37"/>
    <s v="MacDonald Connor"/>
    <x v="9"/>
    <x v="0"/>
    <x v="0"/>
    <x v="0"/>
    <x v="1"/>
    <x v="0"/>
    <s v="0. None"/>
    <x v="0"/>
    <n v="26"/>
    <n v="4"/>
    <x v="1"/>
  </r>
  <r>
    <x v="37"/>
    <s v="Thomson Shaun"/>
    <x v="9"/>
    <x v="0"/>
    <x v="0"/>
    <x v="0"/>
    <x v="1"/>
    <x v="0"/>
    <s v="0. None"/>
    <x v="0"/>
    <n v="26"/>
    <n v="4"/>
    <x v="1"/>
  </r>
  <r>
    <x v="54"/>
    <s v="Oliver Ben"/>
    <x v="9"/>
    <x v="0"/>
    <x v="1"/>
    <x v="2"/>
    <x v="1"/>
    <x v="1"/>
    <s v="0. None"/>
    <x v="0"/>
    <n v="3"/>
    <n v="1"/>
    <x v="1"/>
  </r>
  <r>
    <x v="55"/>
    <s v="MacDonald Connor"/>
    <x v="9"/>
    <x v="0"/>
    <x v="1"/>
    <x v="0"/>
    <x v="1"/>
    <x v="1"/>
    <s v="0. None"/>
    <x v="0"/>
    <n v="5"/>
    <n v="1"/>
    <x v="1"/>
  </r>
  <r>
    <x v="56"/>
    <s v="Clark Michael"/>
    <x v="9"/>
    <x v="0"/>
    <x v="1"/>
    <x v="0"/>
    <x v="1"/>
    <x v="0"/>
    <s v="0. None"/>
    <x v="0"/>
    <n v="8"/>
    <n v="3"/>
    <x v="1"/>
  </r>
  <r>
    <x v="56"/>
    <s v="Davison Todd"/>
    <x v="9"/>
    <x v="0"/>
    <x v="1"/>
    <x v="0"/>
    <x v="1"/>
    <x v="0"/>
    <s v="2. Silver"/>
    <x v="1"/>
    <n v="8"/>
    <n v="3"/>
    <x v="1"/>
  </r>
  <r>
    <x v="56"/>
    <s v="Thomson Shaun"/>
    <x v="9"/>
    <x v="0"/>
    <x v="1"/>
    <x v="0"/>
    <x v="1"/>
    <x v="0"/>
    <s v="0. None"/>
    <x v="0"/>
    <n v="8"/>
    <n v="3"/>
    <x v="1"/>
  </r>
  <r>
    <x v="3"/>
    <s v="Clark Michael"/>
    <x v="9"/>
    <x v="0"/>
    <x v="2"/>
    <x v="0"/>
    <x v="1"/>
    <x v="1"/>
    <s v="0. None"/>
    <x v="0"/>
    <n v="12"/>
    <n v="3"/>
    <x v="1"/>
  </r>
  <r>
    <x v="3"/>
    <s v="MacDonald Connor"/>
    <x v="9"/>
    <x v="0"/>
    <x v="2"/>
    <x v="0"/>
    <x v="1"/>
    <x v="1"/>
    <s v="0. None"/>
    <x v="0"/>
    <n v="12"/>
    <n v="3"/>
    <x v="1"/>
  </r>
  <r>
    <x v="3"/>
    <s v="Thomson Shaun"/>
    <x v="9"/>
    <x v="0"/>
    <x v="2"/>
    <x v="0"/>
    <x v="1"/>
    <x v="1"/>
    <s v="0. None"/>
    <x v="0"/>
    <n v="12"/>
    <n v="3"/>
    <x v="1"/>
  </r>
  <r>
    <x v="6"/>
    <s v="TIZNITY NOORAN"/>
    <x v="10"/>
    <x v="0"/>
    <x v="0"/>
    <x v="2"/>
    <x v="1"/>
    <x v="3"/>
    <s v="0. None"/>
    <x v="0"/>
    <n v="19"/>
    <n v="1"/>
    <x v="0"/>
  </r>
  <r>
    <x v="18"/>
    <s v="Tizniti Luay"/>
    <x v="10"/>
    <x v="0"/>
    <x v="0"/>
    <x v="2"/>
    <x v="1"/>
    <x v="2"/>
    <s v="0. None"/>
    <x v="0"/>
    <n v="22"/>
    <n v="1"/>
    <x v="0"/>
  </r>
  <r>
    <x v="10"/>
    <s v="TIZNITY NOORAN"/>
    <x v="10"/>
    <x v="0"/>
    <x v="1"/>
    <x v="2"/>
    <x v="1"/>
    <x v="1"/>
    <s v="0. None"/>
    <x v="0"/>
    <n v="12"/>
    <n v="1"/>
    <x v="0"/>
  </r>
  <r>
    <x v="23"/>
    <s v="Tizniti Luay"/>
    <x v="10"/>
    <x v="0"/>
    <x v="1"/>
    <x v="2"/>
    <x v="1"/>
    <x v="2"/>
    <s v="0. None"/>
    <x v="0"/>
    <n v="15"/>
    <n v="1"/>
    <x v="0"/>
  </r>
  <r>
    <x v="57"/>
    <s v="Å½agar_SlemenÅ¡ek Alisa"/>
    <x v="11"/>
    <x v="0"/>
    <x v="0"/>
    <x v="0"/>
    <x v="2"/>
    <x v="0"/>
    <s v="0. None"/>
    <x v="0"/>
    <n v="14"/>
    <n v="2"/>
    <x v="1"/>
  </r>
  <r>
    <x v="57"/>
    <s v="Å½agar_SlemenÅ¡ek Larisa"/>
    <x v="11"/>
    <x v="0"/>
    <x v="0"/>
    <x v="0"/>
    <x v="2"/>
    <x v="0"/>
    <s v="0. None"/>
    <x v="0"/>
    <n v="14"/>
    <n v="2"/>
    <x v="1"/>
  </r>
  <r>
    <x v="44"/>
    <s v="Rozina Zala"/>
    <x v="11"/>
    <x v="0"/>
    <x v="1"/>
    <x v="0"/>
    <x v="2"/>
    <x v="1"/>
    <s v="2. Silver"/>
    <x v="1"/>
    <n v="5"/>
    <n v="1"/>
    <x v="1"/>
  </r>
  <r>
    <x v="58"/>
    <s v="Å½agar_SlemenÅ¡ek Larisa"/>
    <x v="11"/>
    <x v="0"/>
    <x v="1"/>
    <x v="0"/>
    <x v="2"/>
    <x v="1"/>
    <s v="2. Silver"/>
    <x v="1"/>
    <n v="6"/>
    <n v="1"/>
    <x v="1"/>
  </r>
  <r>
    <x v="59"/>
    <s v="Å½agar_SlemenÅ¡ek Alisa"/>
    <x v="11"/>
    <x v="0"/>
    <x v="1"/>
    <x v="0"/>
    <x v="2"/>
    <x v="1"/>
    <s v="1. Gold"/>
    <x v="3"/>
    <n v="6"/>
    <n v="1"/>
    <x v="1"/>
  </r>
  <r>
    <x v="40"/>
    <s v="Kenjalo MaÅ¡a"/>
    <x v="11"/>
    <x v="0"/>
    <x v="1"/>
    <x v="0"/>
    <x v="2"/>
    <x v="1"/>
    <s v="2. Silver"/>
    <x v="1"/>
    <n v="4"/>
    <n v="1"/>
    <x v="1"/>
  </r>
  <r>
    <x v="60"/>
    <s v="Baloh Tina"/>
    <x v="11"/>
    <x v="0"/>
    <x v="1"/>
    <x v="0"/>
    <x v="2"/>
    <x v="1"/>
    <s v="1. Gold"/>
    <x v="3"/>
    <n v="4"/>
    <n v="1"/>
    <x v="1"/>
  </r>
  <r>
    <x v="61"/>
    <s v="Kenjalo MaÅ¡a"/>
    <x v="11"/>
    <x v="0"/>
    <x v="1"/>
    <x v="0"/>
    <x v="2"/>
    <x v="1"/>
    <s v="0. None"/>
    <x v="0"/>
    <n v="6"/>
    <n v="3"/>
    <x v="1"/>
  </r>
  <r>
    <x v="61"/>
    <s v="Å½agar_SlemenÅ¡ek Alisa"/>
    <x v="11"/>
    <x v="0"/>
    <x v="1"/>
    <x v="0"/>
    <x v="2"/>
    <x v="1"/>
    <s v="0. None"/>
    <x v="0"/>
    <n v="6"/>
    <n v="3"/>
    <x v="1"/>
  </r>
  <r>
    <x v="61"/>
    <s v="Å½agar_SlemenÅ¡ek Larisa"/>
    <x v="11"/>
    <x v="0"/>
    <x v="1"/>
    <x v="0"/>
    <x v="2"/>
    <x v="1"/>
    <s v="1. Gold"/>
    <x v="3"/>
    <n v="6"/>
    <n v="3"/>
    <x v="1"/>
  </r>
  <r>
    <x v="15"/>
    <s v="Kee Lauren"/>
    <x v="12"/>
    <x v="0"/>
    <x v="0"/>
    <x v="2"/>
    <x v="2"/>
    <x v="3"/>
    <s v="0. None"/>
    <x v="0"/>
    <n v="24"/>
    <n v="1"/>
    <x v="2"/>
  </r>
  <r>
    <x v="16"/>
    <s v="McMahon Rebecca"/>
    <x v="12"/>
    <x v="0"/>
    <x v="0"/>
    <x v="2"/>
    <x v="2"/>
    <x v="2"/>
    <s v="0. None"/>
    <x v="0"/>
    <n v="21"/>
    <n v="1"/>
    <x v="2"/>
  </r>
  <r>
    <x v="34"/>
    <s v="Brown Amber"/>
    <x v="12"/>
    <x v="0"/>
    <x v="0"/>
    <x v="2"/>
    <x v="2"/>
    <x v="2"/>
    <s v="0. None"/>
    <x v="0"/>
    <n v="13"/>
    <n v="1"/>
    <x v="2"/>
  </r>
  <r>
    <x v="17"/>
    <s v="Kiley Zach"/>
    <x v="12"/>
    <x v="0"/>
    <x v="0"/>
    <x v="2"/>
    <x v="1"/>
    <x v="2"/>
    <s v="0. None"/>
    <x v="0"/>
    <n v="22"/>
    <n v="3"/>
    <x v="2"/>
  </r>
  <r>
    <x v="17"/>
    <s v="McMillan Liam"/>
    <x v="12"/>
    <x v="0"/>
    <x v="0"/>
    <x v="2"/>
    <x v="1"/>
    <x v="2"/>
    <s v="0. None"/>
    <x v="0"/>
    <n v="22"/>
    <n v="3"/>
    <x v="2"/>
  </r>
  <r>
    <x v="17"/>
    <s v="Millan Lewis"/>
    <x v="12"/>
    <x v="0"/>
    <x v="0"/>
    <x v="2"/>
    <x v="1"/>
    <x v="2"/>
    <s v="3. Bronze"/>
    <x v="2"/>
    <n v="22"/>
    <n v="3"/>
    <x v="2"/>
  </r>
  <r>
    <x v="37"/>
    <s v="Walker Jack"/>
    <x v="12"/>
    <x v="0"/>
    <x v="0"/>
    <x v="0"/>
    <x v="1"/>
    <x v="0"/>
    <s v="0. None"/>
    <x v="0"/>
    <n v="26"/>
    <n v="1"/>
    <x v="2"/>
  </r>
  <r>
    <x v="42"/>
    <s v="King Darragh"/>
    <x v="12"/>
    <x v="0"/>
    <x v="0"/>
    <x v="0"/>
    <x v="1"/>
    <x v="2"/>
    <s v="2. Silver"/>
    <x v="1"/>
    <n v="4"/>
    <n v="1"/>
    <x v="2"/>
  </r>
  <r>
    <x v="62"/>
    <s v="Warner Ashley"/>
    <x v="12"/>
    <x v="0"/>
    <x v="0"/>
    <x v="1"/>
    <x v="2"/>
    <x v="2"/>
    <s v="1. Gold"/>
    <x v="3"/>
    <n v="5"/>
    <n v="1"/>
    <x v="2"/>
  </r>
  <r>
    <x v="26"/>
    <s v="Penman Ross"/>
    <x v="12"/>
    <x v="0"/>
    <x v="0"/>
    <x v="1"/>
    <x v="1"/>
    <x v="0"/>
    <s v="1. Gold"/>
    <x v="3"/>
    <n v="6"/>
    <n v="1"/>
    <x v="2"/>
  </r>
  <r>
    <x v="19"/>
    <s v="Brown Amber"/>
    <x v="12"/>
    <x v="0"/>
    <x v="0"/>
    <x v="2"/>
    <x v="0"/>
    <x v="2"/>
    <s v="0. None"/>
    <x v="0"/>
    <n v="95"/>
    <n v="5"/>
    <x v="2"/>
  </r>
  <r>
    <x v="19"/>
    <s v="Kiley Zach"/>
    <x v="12"/>
    <x v="0"/>
    <x v="0"/>
    <x v="2"/>
    <x v="0"/>
    <x v="2"/>
    <s v="0. None"/>
    <x v="0"/>
    <n v="95"/>
    <n v="5"/>
    <x v="2"/>
  </r>
  <r>
    <x v="19"/>
    <s v="McMahon Rebecca"/>
    <x v="12"/>
    <x v="0"/>
    <x v="0"/>
    <x v="2"/>
    <x v="0"/>
    <x v="2"/>
    <s v="0. None"/>
    <x v="0"/>
    <n v="95"/>
    <n v="5"/>
    <x v="2"/>
  </r>
  <r>
    <x v="19"/>
    <s v="McMillan Liam"/>
    <x v="12"/>
    <x v="0"/>
    <x v="0"/>
    <x v="2"/>
    <x v="0"/>
    <x v="2"/>
    <s v="0. None"/>
    <x v="0"/>
    <n v="95"/>
    <n v="5"/>
    <x v="2"/>
  </r>
  <r>
    <x v="19"/>
    <s v="Millan Lewis"/>
    <x v="12"/>
    <x v="0"/>
    <x v="0"/>
    <x v="2"/>
    <x v="0"/>
    <x v="2"/>
    <s v="0. None"/>
    <x v="0"/>
    <n v="95"/>
    <n v="5"/>
    <x v="2"/>
  </r>
  <r>
    <x v="28"/>
    <s v="King Darragh"/>
    <x v="12"/>
    <x v="0"/>
    <x v="0"/>
    <x v="3"/>
    <x v="0"/>
    <x v="2"/>
    <s v="2. Silver"/>
    <x v="1"/>
    <n v="26"/>
    <n v="2"/>
    <x v="2"/>
  </r>
  <r>
    <x v="28"/>
    <s v="Warner Ashley"/>
    <x v="12"/>
    <x v="0"/>
    <x v="0"/>
    <x v="3"/>
    <x v="0"/>
    <x v="2"/>
    <s v="0. None"/>
    <x v="0"/>
    <n v="26"/>
    <n v="2"/>
    <x v="2"/>
  </r>
  <r>
    <x v="20"/>
    <s v="Kee Lauren"/>
    <x v="12"/>
    <x v="0"/>
    <x v="1"/>
    <x v="2"/>
    <x v="2"/>
    <x v="1"/>
    <s v="0. None"/>
    <x v="0"/>
    <n v="12"/>
    <n v="1"/>
    <x v="2"/>
  </r>
  <r>
    <x v="22"/>
    <s v="Brown Amber"/>
    <x v="12"/>
    <x v="0"/>
    <x v="1"/>
    <x v="2"/>
    <x v="2"/>
    <x v="2"/>
    <s v="3. Bronze"/>
    <x v="2"/>
    <n v="10"/>
    <n v="2"/>
    <x v="2"/>
  </r>
  <r>
    <x v="22"/>
    <s v="McMahon Rebecca"/>
    <x v="12"/>
    <x v="0"/>
    <x v="1"/>
    <x v="2"/>
    <x v="2"/>
    <x v="2"/>
    <s v="0. None"/>
    <x v="0"/>
    <n v="10"/>
    <n v="2"/>
    <x v="2"/>
  </r>
  <r>
    <x v="63"/>
    <s v="Kiley Zach"/>
    <x v="12"/>
    <x v="0"/>
    <x v="1"/>
    <x v="2"/>
    <x v="1"/>
    <x v="2"/>
    <s v="0. None"/>
    <x v="0"/>
    <n v="18"/>
    <n v="2"/>
    <x v="2"/>
  </r>
  <r>
    <x v="63"/>
    <s v="McMillan Liam"/>
    <x v="12"/>
    <x v="0"/>
    <x v="1"/>
    <x v="2"/>
    <x v="1"/>
    <x v="2"/>
    <s v="0. None"/>
    <x v="0"/>
    <n v="18"/>
    <n v="2"/>
    <x v="2"/>
  </r>
  <r>
    <x v="24"/>
    <s v="Millan Lewis"/>
    <x v="12"/>
    <x v="0"/>
    <x v="1"/>
    <x v="2"/>
    <x v="1"/>
    <x v="2"/>
    <s v="0. None"/>
    <x v="0"/>
    <n v="8"/>
    <n v="1"/>
    <x v="2"/>
  </r>
  <r>
    <x v="50"/>
    <s v="Walker Jack"/>
    <x v="12"/>
    <x v="0"/>
    <x v="1"/>
    <x v="0"/>
    <x v="1"/>
    <x v="0"/>
    <s v="2. Silver"/>
    <x v="1"/>
    <n v="5"/>
    <n v="1"/>
    <x v="2"/>
  </r>
  <r>
    <x v="64"/>
    <s v="King Darragh"/>
    <x v="12"/>
    <x v="0"/>
    <x v="1"/>
    <x v="0"/>
    <x v="1"/>
    <x v="2"/>
    <s v="2. Silver"/>
    <x v="1"/>
    <n v="3"/>
    <n v="1"/>
    <x v="2"/>
  </r>
  <r>
    <x v="65"/>
    <s v="Warner Ashley"/>
    <x v="12"/>
    <x v="0"/>
    <x v="1"/>
    <x v="1"/>
    <x v="2"/>
    <x v="2"/>
    <s v="1. Gold"/>
    <x v="3"/>
    <n v="2"/>
    <n v="1"/>
    <x v="2"/>
  </r>
  <r>
    <x v="30"/>
    <s v="Penman Ross"/>
    <x v="12"/>
    <x v="0"/>
    <x v="1"/>
    <x v="1"/>
    <x v="1"/>
    <x v="0"/>
    <s v="1. Gold"/>
    <x v="3"/>
    <n v="12"/>
    <n v="1"/>
    <x v="2"/>
  </r>
  <r>
    <x v="14"/>
    <s v="Penman Ross"/>
    <x v="12"/>
    <x v="0"/>
    <x v="1"/>
    <x v="1"/>
    <x v="1"/>
    <x v="1"/>
    <s v="0. None"/>
    <x v="0"/>
    <n v="17"/>
    <n v="1"/>
    <x v="2"/>
  </r>
  <r>
    <x v="66"/>
    <s v="Riley Alexander"/>
    <x v="13"/>
    <x v="0"/>
    <x v="0"/>
    <x v="2"/>
    <x v="1"/>
    <x v="3"/>
    <s v="0. None"/>
    <x v="0"/>
    <n v="17"/>
    <n v="1"/>
    <x v="3"/>
  </r>
  <r>
    <x v="4"/>
    <s v="Anderson Esme"/>
    <x v="13"/>
    <x v="0"/>
    <x v="0"/>
    <x v="1"/>
    <x v="2"/>
    <x v="0"/>
    <s v="0. None"/>
    <x v="0"/>
    <n v="10"/>
    <n v="2"/>
    <x v="3"/>
  </r>
  <r>
    <x v="4"/>
    <s v="Raman Safae"/>
    <x v="13"/>
    <x v="0"/>
    <x v="0"/>
    <x v="1"/>
    <x v="2"/>
    <x v="0"/>
    <s v="0. None"/>
    <x v="0"/>
    <n v="10"/>
    <n v="2"/>
    <x v="3"/>
  </r>
  <r>
    <x v="67"/>
    <s v="Riley Alexander"/>
    <x v="13"/>
    <x v="0"/>
    <x v="1"/>
    <x v="2"/>
    <x v="1"/>
    <x v="1"/>
    <s v="0. None"/>
    <x v="0"/>
    <n v="10"/>
    <n v="1"/>
    <x v="3"/>
  </r>
  <r>
    <x v="12"/>
    <s v="Raman Safae"/>
    <x v="13"/>
    <x v="0"/>
    <x v="1"/>
    <x v="1"/>
    <x v="2"/>
    <x v="0"/>
    <s v="0. None"/>
    <x v="0"/>
    <n v="8"/>
    <n v="1"/>
    <x v="3"/>
  </r>
  <r>
    <x v="68"/>
    <s v="Anderson Esme"/>
    <x v="13"/>
    <x v="0"/>
    <x v="1"/>
    <x v="1"/>
    <x v="2"/>
    <x v="0"/>
    <s v="0. None"/>
    <x v="0"/>
    <n v="4"/>
    <n v="1"/>
    <x v="3"/>
  </r>
  <r>
    <x v="32"/>
    <s v="Anderson Esme"/>
    <x v="13"/>
    <x v="0"/>
    <x v="1"/>
    <x v="1"/>
    <x v="2"/>
    <x v="1"/>
    <s v="0. None"/>
    <x v="0"/>
    <n v="10"/>
    <n v="2"/>
    <x v="3"/>
  </r>
  <r>
    <x v="32"/>
    <s v="Raman Safae"/>
    <x v="13"/>
    <x v="0"/>
    <x v="1"/>
    <x v="1"/>
    <x v="2"/>
    <x v="1"/>
    <s v="0. None"/>
    <x v="0"/>
    <n v="10"/>
    <n v="2"/>
    <x v="3"/>
  </r>
  <r>
    <x v="33"/>
    <s v="Anderson Esme"/>
    <x v="13"/>
    <x v="0"/>
    <x v="2"/>
    <x v="1"/>
    <x v="2"/>
    <x v="1"/>
    <s v="0. None"/>
    <x v="0"/>
    <n v="10"/>
    <n v="2"/>
    <x v="3"/>
  </r>
  <r>
    <x v="33"/>
    <s v="Raman Safae"/>
    <x v="13"/>
    <x v="0"/>
    <x v="2"/>
    <x v="1"/>
    <x v="2"/>
    <x v="1"/>
    <s v="0. None"/>
    <x v="0"/>
    <n v="10"/>
    <n v="2"/>
    <x v="3"/>
  </r>
  <r>
    <x v="57"/>
    <s v="Smith Taylor"/>
    <x v="14"/>
    <x v="0"/>
    <x v="0"/>
    <x v="0"/>
    <x v="2"/>
    <x v="0"/>
    <s v="2. Silver"/>
    <x v="1"/>
    <n v="14"/>
    <n v="1"/>
    <x v="3"/>
  </r>
  <r>
    <x v="69"/>
    <s v="Dewey Will"/>
    <x v="14"/>
    <x v="0"/>
    <x v="0"/>
    <x v="1"/>
    <x v="1"/>
    <x v="0"/>
    <s v="0. None"/>
    <x v="0"/>
    <n v="7"/>
    <n v="2"/>
    <x v="3"/>
  </r>
  <r>
    <x v="69"/>
    <s v="Williams Reuben"/>
    <x v="14"/>
    <x v="0"/>
    <x v="0"/>
    <x v="1"/>
    <x v="1"/>
    <x v="0"/>
    <s v="3. Bronze"/>
    <x v="2"/>
    <n v="7"/>
    <n v="2"/>
    <x v="3"/>
  </r>
  <r>
    <x v="70"/>
    <s v="Smith Taylor"/>
    <x v="14"/>
    <x v="0"/>
    <x v="1"/>
    <x v="0"/>
    <x v="2"/>
    <x v="1"/>
    <s v="2. Silver"/>
    <x v="1"/>
    <n v="6"/>
    <n v="1"/>
    <x v="3"/>
  </r>
  <r>
    <x v="71"/>
    <s v="Williams Reuben"/>
    <x v="14"/>
    <x v="0"/>
    <x v="1"/>
    <x v="1"/>
    <x v="1"/>
    <x v="1"/>
    <s v="1. Gold"/>
    <x v="3"/>
    <n v="6"/>
    <n v="1"/>
    <x v="3"/>
  </r>
  <r>
    <x v="30"/>
    <s v="Dewey Will"/>
    <x v="14"/>
    <x v="0"/>
    <x v="1"/>
    <x v="1"/>
    <x v="1"/>
    <x v="0"/>
    <s v="0. None"/>
    <x v="0"/>
    <n v="12"/>
    <n v="1"/>
    <x v="3"/>
  </r>
  <r>
    <x v="72"/>
    <s v="Burns Wayne"/>
    <x v="14"/>
    <x v="0"/>
    <x v="1"/>
    <x v="4"/>
    <x v="1"/>
    <x v="0"/>
    <s v="2. Silver"/>
    <x v="0"/>
    <n v="2"/>
    <n v="1"/>
    <x v="3"/>
  </r>
  <r>
    <x v="7"/>
    <s v="Nishimura Chieko"/>
    <x v="15"/>
    <x v="0"/>
    <x v="0"/>
    <x v="1"/>
    <x v="2"/>
    <x v="0"/>
    <s v="2. Silver"/>
    <x v="1"/>
    <n v="9"/>
    <n v="1"/>
    <x v="0"/>
  </r>
  <r>
    <x v="7"/>
    <s v="Kepa Monika"/>
    <x v="16"/>
    <x v="0"/>
    <x v="0"/>
    <x v="1"/>
    <x v="2"/>
    <x v="0"/>
    <s v="0. None"/>
    <x v="0"/>
    <n v="9"/>
    <n v="1"/>
    <x v="3"/>
  </r>
  <r>
    <x v="4"/>
    <s v="Megyesi Leia"/>
    <x v="16"/>
    <x v="0"/>
    <x v="0"/>
    <x v="1"/>
    <x v="2"/>
    <x v="0"/>
    <s v="0. None"/>
    <x v="0"/>
    <n v="10"/>
    <n v="1"/>
    <x v="3"/>
  </r>
  <r>
    <x v="8"/>
    <s v="O_Connor John"/>
    <x v="16"/>
    <x v="0"/>
    <x v="0"/>
    <x v="1"/>
    <x v="1"/>
    <x v="0"/>
    <s v="0. None"/>
    <x v="0"/>
    <n v="10"/>
    <n v="1"/>
    <x v="3"/>
  </r>
  <r>
    <x v="73"/>
    <s v="Hoguais Fabrice"/>
    <x v="16"/>
    <x v="0"/>
    <x v="0"/>
    <x v="1"/>
    <x v="1"/>
    <x v="0"/>
    <s v="2. Silver"/>
    <x v="1"/>
    <n v="5"/>
    <n v="1"/>
    <x v="3"/>
  </r>
  <r>
    <x v="46"/>
    <s v="Megyesi Leia"/>
    <x v="16"/>
    <x v="0"/>
    <x v="1"/>
    <x v="1"/>
    <x v="2"/>
    <x v="1"/>
    <s v="0. None"/>
    <x v="0"/>
    <n v="5"/>
    <n v="1"/>
    <x v="3"/>
  </r>
  <r>
    <x v="13"/>
    <s v="Haddadi Malek"/>
    <x v="16"/>
    <x v="0"/>
    <x v="1"/>
    <x v="1"/>
    <x v="1"/>
    <x v="1"/>
    <s v="0. None"/>
    <x v="0"/>
    <n v="8"/>
    <n v="1"/>
    <x v="3"/>
  </r>
  <r>
    <x v="47"/>
    <s v="O_Connor John"/>
    <x v="16"/>
    <x v="0"/>
    <x v="1"/>
    <x v="1"/>
    <x v="1"/>
    <x v="1"/>
    <s v="0. None"/>
    <x v="0"/>
    <n v="9"/>
    <n v="1"/>
    <x v="3"/>
  </r>
  <r>
    <x v="16"/>
    <s v="van_der_Poel Dalisha"/>
    <x v="17"/>
    <x v="0"/>
    <x v="0"/>
    <x v="2"/>
    <x v="2"/>
    <x v="2"/>
    <s v="0. None"/>
    <x v="0"/>
    <n v="21"/>
    <n v="1"/>
    <x v="2"/>
  </r>
  <r>
    <x v="34"/>
    <s v="Hassing Sari"/>
    <x v="17"/>
    <x v="0"/>
    <x v="0"/>
    <x v="2"/>
    <x v="2"/>
    <x v="2"/>
    <s v="0. None"/>
    <x v="0"/>
    <n v="13"/>
    <n v="1"/>
    <x v="2"/>
  </r>
  <r>
    <x v="5"/>
    <s v="Visser Kira"/>
    <x v="17"/>
    <x v="0"/>
    <x v="0"/>
    <x v="2"/>
    <x v="2"/>
    <x v="2"/>
    <s v="0. None"/>
    <x v="0"/>
    <n v="22"/>
    <n v="1"/>
    <x v="2"/>
  </r>
  <r>
    <x v="17"/>
    <s v="Pronk Dimitri"/>
    <x v="17"/>
    <x v="0"/>
    <x v="0"/>
    <x v="2"/>
    <x v="1"/>
    <x v="2"/>
    <s v="0. None"/>
    <x v="0"/>
    <n v="22"/>
    <n v="3"/>
    <x v="2"/>
  </r>
  <r>
    <x v="17"/>
    <s v="Terlouw Chad"/>
    <x v="17"/>
    <x v="0"/>
    <x v="0"/>
    <x v="2"/>
    <x v="1"/>
    <x v="2"/>
    <s v="0. None"/>
    <x v="0"/>
    <n v="22"/>
    <n v="3"/>
    <x v="2"/>
  </r>
  <r>
    <x v="17"/>
    <s v="van_Ginhoven Matthew"/>
    <x v="17"/>
    <x v="0"/>
    <x v="0"/>
    <x v="2"/>
    <x v="1"/>
    <x v="2"/>
    <s v="2. Silver"/>
    <x v="1"/>
    <n v="22"/>
    <n v="3"/>
    <x v="2"/>
  </r>
  <r>
    <x v="35"/>
    <s v="Hassing Seb"/>
    <x v="17"/>
    <x v="0"/>
    <x v="0"/>
    <x v="2"/>
    <x v="1"/>
    <x v="2"/>
    <s v="0. None"/>
    <x v="0"/>
    <n v="13"/>
    <n v="1"/>
    <x v="2"/>
  </r>
  <r>
    <x v="62"/>
    <s v="Naipal Regina"/>
    <x v="17"/>
    <x v="0"/>
    <x v="0"/>
    <x v="1"/>
    <x v="2"/>
    <x v="2"/>
    <s v="3. Bronze"/>
    <x v="2"/>
    <n v="5"/>
    <n v="1"/>
    <x v="2"/>
  </r>
  <r>
    <x v="74"/>
    <s v="Visser Judith"/>
    <x v="17"/>
    <x v="0"/>
    <x v="0"/>
    <x v="1"/>
    <x v="2"/>
    <x v="2"/>
    <s v="2. Silver"/>
    <x v="1"/>
    <n v="3"/>
    <n v="1"/>
    <x v="2"/>
  </r>
  <r>
    <x v="27"/>
    <s v="Velthuizen Ricardo"/>
    <x v="17"/>
    <x v="0"/>
    <x v="0"/>
    <x v="1"/>
    <x v="1"/>
    <x v="2"/>
    <s v="0. None"/>
    <x v="0"/>
    <n v="12"/>
    <n v="1"/>
    <x v="2"/>
  </r>
  <r>
    <x v="39"/>
    <s v="van_Ginhoven Robert"/>
    <x v="17"/>
    <x v="0"/>
    <x v="0"/>
    <x v="1"/>
    <x v="1"/>
    <x v="2"/>
    <s v="1. Gold"/>
    <x v="3"/>
    <n v="5"/>
    <n v="1"/>
    <x v="2"/>
  </r>
  <r>
    <x v="19"/>
    <s v="Hassing Sari"/>
    <x v="17"/>
    <x v="0"/>
    <x v="0"/>
    <x v="2"/>
    <x v="0"/>
    <x v="2"/>
    <s v="0. None"/>
    <x v="0"/>
    <n v="95"/>
    <n v="7"/>
    <x v="2"/>
  </r>
  <r>
    <x v="19"/>
    <s v="Hassing Seb"/>
    <x v="17"/>
    <x v="0"/>
    <x v="0"/>
    <x v="2"/>
    <x v="0"/>
    <x v="2"/>
    <s v="0. None"/>
    <x v="0"/>
    <n v="95"/>
    <n v="7"/>
    <x v="2"/>
  </r>
  <r>
    <x v="19"/>
    <s v="Pronk Dimitri"/>
    <x v="17"/>
    <x v="0"/>
    <x v="0"/>
    <x v="2"/>
    <x v="0"/>
    <x v="2"/>
    <s v="0. None"/>
    <x v="0"/>
    <n v="95"/>
    <n v="7"/>
    <x v="2"/>
  </r>
  <r>
    <x v="19"/>
    <s v="Terlouw Chad"/>
    <x v="17"/>
    <x v="0"/>
    <x v="0"/>
    <x v="2"/>
    <x v="0"/>
    <x v="2"/>
    <s v="0. None"/>
    <x v="0"/>
    <n v="95"/>
    <n v="7"/>
    <x v="2"/>
  </r>
  <r>
    <x v="19"/>
    <s v="van_der_Poel Dalisha"/>
    <x v="17"/>
    <x v="0"/>
    <x v="0"/>
    <x v="2"/>
    <x v="0"/>
    <x v="2"/>
    <s v="0. None"/>
    <x v="0"/>
    <n v="95"/>
    <n v="7"/>
    <x v="2"/>
  </r>
  <r>
    <x v="19"/>
    <s v="van_Ginhoven Matthew"/>
    <x v="17"/>
    <x v="0"/>
    <x v="0"/>
    <x v="2"/>
    <x v="0"/>
    <x v="2"/>
    <s v="0. None"/>
    <x v="0"/>
    <n v="95"/>
    <n v="7"/>
    <x v="2"/>
  </r>
  <r>
    <x v="19"/>
    <s v="Visser Kira"/>
    <x v="17"/>
    <x v="0"/>
    <x v="0"/>
    <x v="2"/>
    <x v="0"/>
    <x v="2"/>
    <s v="0. None"/>
    <x v="0"/>
    <n v="95"/>
    <n v="7"/>
    <x v="2"/>
  </r>
  <r>
    <x v="28"/>
    <s v="Naipal Regina"/>
    <x v="17"/>
    <x v="0"/>
    <x v="0"/>
    <x v="3"/>
    <x v="0"/>
    <x v="2"/>
    <s v="0. None"/>
    <x v="0"/>
    <n v="26"/>
    <n v="4"/>
    <x v="2"/>
  </r>
  <r>
    <x v="28"/>
    <s v="van_Ginhoven Robert"/>
    <x v="17"/>
    <x v="0"/>
    <x v="0"/>
    <x v="3"/>
    <x v="0"/>
    <x v="2"/>
    <s v="0. None"/>
    <x v="0"/>
    <n v="26"/>
    <n v="4"/>
    <x v="2"/>
  </r>
  <r>
    <x v="28"/>
    <s v="Velthuizen Ricardo"/>
    <x v="17"/>
    <x v="0"/>
    <x v="0"/>
    <x v="3"/>
    <x v="0"/>
    <x v="2"/>
    <s v="0. None"/>
    <x v="0"/>
    <n v="26"/>
    <n v="4"/>
    <x v="2"/>
  </r>
  <r>
    <x v="28"/>
    <s v="Visser Judith"/>
    <x v="17"/>
    <x v="0"/>
    <x v="0"/>
    <x v="3"/>
    <x v="0"/>
    <x v="2"/>
    <s v="0. None"/>
    <x v="0"/>
    <n v="26"/>
    <n v="4"/>
    <x v="2"/>
  </r>
  <r>
    <x v="75"/>
    <s v="Visser Kira"/>
    <x v="17"/>
    <x v="0"/>
    <x v="1"/>
    <x v="2"/>
    <x v="2"/>
    <x v="2"/>
    <s v="0. None"/>
    <x v="0"/>
    <n v="17"/>
    <n v="1"/>
    <x v="2"/>
  </r>
  <r>
    <x v="21"/>
    <s v="Hassing Sari"/>
    <x v="17"/>
    <x v="0"/>
    <x v="1"/>
    <x v="2"/>
    <x v="2"/>
    <x v="2"/>
    <s v="0. None"/>
    <x v="0"/>
    <n v="20"/>
    <n v="1"/>
    <x v="2"/>
  </r>
  <r>
    <x v="23"/>
    <s v="Terlouw Dave"/>
    <x v="17"/>
    <x v="0"/>
    <x v="1"/>
    <x v="2"/>
    <x v="1"/>
    <x v="2"/>
    <s v="0. None"/>
    <x v="0"/>
    <n v="15"/>
    <n v="1"/>
    <x v="2"/>
  </r>
  <r>
    <x v="63"/>
    <s v="Pronk Dimitri"/>
    <x v="17"/>
    <x v="0"/>
    <x v="1"/>
    <x v="2"/>
    <x v="1"/>
    <x v="2"/>
    <s v="0. None"/>
    <x v="0"/>
    <n v="18"/>
    <n v="2"/>
    <x v="2"/>
  </r>
  <r>
    <x v="63"/>
    <s v="van_Ginhoven Matthew"/>
    <x v="17"/>
    <x v="0"/>
    <x v="1"/>
    <x v="2"/>
    <x v="1"/>
    <x v="2"/>
    <s v="0. None"/>
    <x v="0"/>
    <n v="18"/>
    <n v="2"/>
    <x v="2"/>
  </r>
  <r>
    <x v="24"/>
    <s v="Hassing Seb"/>
    <x v="17"/>
    <x v="0"/>
    <x v="1"/>
    <x v="2"/>
    <x v="1"/>
    <x v="2"/>
    <s v="0. None"/>
    <x v="0"/>
    <n v="8"/>
    <n v="2"/>
    <x v="2"/>
  </r>
  <r>
    <x v="24"/>
    <s v="Terlouw Chad"/>
    <x v="17"/>
    <x v="0"/>
    <x v="1"/>
    <x v="2"/>
    <x v="1"/>
    <x v="2"/>
    <s v="0. None"/>
    <x v="0"/>
    <n v="8"/>
    <n v="2"/>
    <x v="2"/>
  </r>
  <r>
    <x v="49"/>
    <s v="Velthuizen Ricardo"/>
    <x v="17"/>
    <x v="0"/>
    <x v="1"/>
    <x v="1"/>
    <x v="1"/>
    <x v="2"/>
    <s v="0. None"/>
    <x v="0"/>
    <n v="6"/>
    <n v="1"/>
    <x v="2"/>
  </r>
  <r>
    <x v="31"/>
    <s v="van_Ginhoven Robert"/>
    <x v="17"/>
    <x v="0"/>
    <x v="1"/>
    <x v="1"/>
    <x v="1"/>
    <x v="2"/>
    <s v="0. None"/>
    <x v="0"/>
    <n v="5"/>
    <n v="1"/>
    <x v="2"/>
  </r>
  <r>
    <x v="38"/>
    <s v="Figueroa Ariella"/>
    <x v="18"/>
    <x v="0"/>
    <x v="0"/>
    <x v="1"/>
    <x v="2"/>
    <x v="0"/>
    <s v="2. Silver"/>
    <x v="1"/>
    <n v="5"/>
    <n v="1"/>
    <x v="0"/>
  </r>
  <r>
    <x v="20"/>
    <s v="Allai Shereen"/>
    <x v="19"/>
    <x v="0"/>
    <x v="1"/>
    <x v="2"/>
    <x v="2"/>
    <x v="1"/>
    <s v="1. Gold"/>
    <x v="3"/>
    <n v="12"/>
    <n v="3"/>
    <x v="2"/>
  </r>
  <r>
    <x v="20"/>
    <s v="Colak Rabia"/>
    <x v="19"/>
    <x v="0"/>
    <x v="1"/>
    <x v="2"/>
    <x v="2"/>
    <x v="1"/>
    <s v="2. Silver"/>
    <x v="1"/>
    <n v="12"/>
    <n v="3"/>
    <x v="2"/>
  </r>
  <r>
    <x v="20"/>
    <s v="Haddouch Nada"/>
    <x v="19"/>
    <x v="0"/>
    <x v="1"/>
    <x v="2"/>
    <x v="2"/>
    <x v="1"/>
    <s v="3. Bronze"/>
    <x v="2"/>
    <n v="12"/>
    <n v="3"/>
    <x v="2"/>
  </r>
  <r>
    <x v="76"/>
    <s v="Kassem Sara"/>
    <x v="19"/>
    <x v="0"/>
    <x v="1"/>
    <x v="2"/>
    <x v="2"/>
    <x v="3"/>
    <s v="2. Silver"/>
    <x v="0"/>
    <n v="2"/>
    <n v="1"/>
    <x v="2"/>
  </r>
  <r>
    <x v="77"/>
    <s v="Dahir Selma"/>
    <x v="19"/>
    <x v="0"/>
    <x v="1"/>
    <x v="2"/>
    <x v="2"/>
    <x v="1"/>
    <s v="2. Silver"/>
    <x v="1"/>
    <n v="5"/>
    <n v="2"/>
    <x v="2"/>
  </r>
  <r>
    <x v="77"/>
    <s v="Kassem Lina"/>
    <x v="19"/>
    <x v="0"/>
    <x v="1"/>
    <x v="2"/>
    <x v="2"/>
    <x v="1"/>
    <s v="1. Gold"/>
    <x v="3"/>
    <n v="5"/>
    <n v="2"/>
    <x v="2"/>
  </r>
  <r>
    <x v="78"/>
    <s v="Hassan Ascha"/>
    <x v="19"/>
    <x v="0"/>
    <x v="1"/>
    <x v="2"/>
    <x v="2"/>
    <x v="3"/>
    <s v="2. Silver"/>
    <x v="1"/>
    <n v="7"/>
    <n v="1"/>
    <x v="2"/>
  </r>
  <r>
    <x v="9"/>
    <s v="Hushangi Artemis"/>
    <x v="19"/>
    <x v="0"/>
    <x v="1"/>
    <x v="2"/>
    <x v="2"/>
    <x v="2"/>
    <s v="0. None"/>
    <x v="0"/>
    <n v="11"/>
    <n v="1"/>
    <x v="2"/>
  </r>
  <r>
    <x v="75"/>
    <s v="Gerrits Lindsey"/>
    <x v="19"/>
    <x v="0"/>
    <x v="1"/>
    <x v="2"/>
    <x v="2"/>
    <x v="2"/>
    <s v="3. Bronze"/>
    <x v="2"/>
    <n v="17"/>
    <n v="1"/>
    <x v="2"/>
  </r>
  <r>
    <x v="21"/>
    <s v="Ahmed Hafsa"/>
    <x v="19"/>
    <x v="0"/>
    <x v="1"/>
    <x v="2"/>
    <x v="2"/>
    <x v="2"/>
    <s v="0. None"/>
    <x v="0"/>
    <n v="20"/>
    <n v="1"/>
    <x v="2"/>
  </r>
  <r>
    <x v="67"/>
    <s v="Allai Mohamed_Adil"/>
    <x v="19"/>
    <x v="0"/>
    <x v="1"/>
    <x v="2"/>
    <x v="1"/>
    <x v="1"/>
    <s v="2. Silver"/>
    <x v="1"/>
    <n v="10"/>
    <n v="1"/>
    <x v="2"/>
  </r>
  <r>
    <x v="79"/>
    <s v="Nagel Ami"/>
    <x v="19"/>
    <x v="0"/>
    <x v="1"/>
    <x v="2"/>
    <x v="1"/>
    <x v="3"/>
    <s v="3. Bronze"/>
    <x v="2"/>
    <n v="4"/>
    <n v="1"/>
    <x v="2"/>
  </r>
  <r>
    <x v="23"/>
    <s v="Kassem Lahbib"/>
    <x v="19"/>
    <x v="0"/>
    <x v="1"/>
    <x v="2"/>
    <x v="1"/>
    <x v="2"/>
    <s v="3. Bronze"/>
    <x v="2"/>
    <n v="15"/>
    <n v="1"/>
    <x v="2"/>
  </r>
  <r>
    <x v="80"/>
    <s v="Romijn Thijs"/>
    <x v="19"/>
    <x v="0"/>
    <x v="1"/>
    <x v="2"/>
    <x v="1"/>
    <x v="2"/>
    <s v="2. Silver"/>
    <x v="1"/>
    <n v="16"/>
    <n v="1"/>
    <x v="2"/>
  </r>
  <r>
    <x v="63"/>
    <s v="Belhaj Bilal"/>
    <x v="19"/>
    <x v="0"/>
    <x v="1"/>
    <x v="2"/>
    <x v="1"/>
    <x v="2"/>
    <s v="0. None"/>
    <x v="0"/>
    <n v="18"/>
    <n v="1"/>
    <x v="2"/>
  </r>
  <r>
    <x v="24"/>
    <s v="Bosman Aidan"/>
    <x v="19"/>
    <x v="0"/>
    <x v="1"/>
    <x v="2"/>
    <x v="1"/>
    <x v="2"/>
    <s v="0. None"/>
    <x v="0"/>
    <n v="8"/>
    <n v="2"/>
    <x v="2"/>
  </r>
  <r>
    <x v="24"/>
    <s v="Hushangi Ahura"/>
    <x v="19"/>
    <x v="0"/>
    <x v="1"/>
    <x v="2"/>
    <x v="1"/>
    <x v="2"/>
    <s v="0. None"/>
    <x v="0"/>
    <n v="8"/>
    <n v="2"/>
    <x v="2"/>
  </r>
  <r>
    <x v="59"/>
    <s v="Bok Isis"/>
    <x v="19"/>
    <x v="0"/>
    <x v="1"/>
    <x v="0"/>
    <x v="2"/>
    <x v="1"/>
    <s v="0. None"/>
    <x v="0"/>
    <n v="6"/>
    <n v="1"/>
    <x v="2"/>
  </r>
  <r>
    <x v="60"/>
    <s v="Da_Cruz Jayda"/>
    <x v="19"/>
    <x v="0"/>
    <x v="1"/>
    <x v="0"/>
    <x v="2"/>
    <x v="1"/>
    <s v="0. None"/>
    <x v="0"/>
    <n v="4"/>
    <n v="3"/>
    <x v="2"/>
  </r>
  <r>
    <x v="60"/>
    <s v="Da_Cruz Jayley"/>
    <x v="19"/>
    <x v="0"/>
    <x v="1"/>
    <x v="0"/>
    <x v="2"/>
    <x v="1"/>
    <s v="3. Bronze"/>
    <x v="2"/>
    <n v="4"/>
    <n v="3"/>
    <x v="2"/>
  </r>
  <r>
    <x v="60"/>
    <s v="Leenhard Demi"/>
    <x v="19"/>
    <x v="0"/>
    <x v="1"/>
    <x v="0"/>
    <x v="2"/>
    <x v="1"/>
    <s v="2. Silver"/>
    <x v="1"/>
    <n v="4"/>
    <n v="3"/>
    <x v="2"/>
  </r>
  <r>
    <x v="81"/>
    <s v="Roest Nena"/>
    <x v="19"/>
    <x v="0"/>
    <x v="1"/>
    <x v="0"/>
    <x v="2"/>
    <x v="2"/>
    <s v="1. Gold"/>
    <x v="3"/>
    <n v="2"/>
    <n v="1"/>
    <x v="2"/>
  </r>
  <r>
    <x v="82"/>
    <s v="Gerrits Brittney"/>
    <x v="19"/>
    <x v="0"/>
    <x v="1"/>
    <x v="0"/>
    <x v="2"/>
    <x v="2"/>
    <s v="2. Silver"/>
    <x v="1"/>
    <n v="4"/>
    <n v="2"/>
    <x v="2"/>
  </r>
  <r>
    <x v="82"/>
    <s v="Strijkert Chella"/>
    <x v="19"/>
    <x v="0"/>
    <x v="1"/>
    <x v="0"/>
    <x v="2"/>
    <x v="2"/>
    <s v="1. Gold"/>
    <x v="3"/>
    <n v="4"/>
    <n v="2"/>
    <x v="2"/>
  </r>
  <r>
    <x v="56"/>
    <s v="Bok Ivar"/>
    <x v="19"/>
    <x v="0"/>
    <x v="1"/>
    <x v="0"/>
    <x v="1"/>
    <x v="0"/>
    <s v="0. None"/>
    <x v="0"/>
    <n v="8"/>
    <n v="1"/>
    <x v="2"/>
  </r>
  <r>
    <x v="41"/>
    <s v="Allai Marouane"/>
    <x v="19"/>
    <x v="0"/>
    <x v="1"/>
    <x v="0"/>
    <x v="1"/>
    <x v="0"/>
    <s v="0. None"/>
    <x v="0"/>
    <n v="10"/>
    <n v="1"/>
    <x v="2"/>
  </r>
  <r>
    <x v="83"/>
    <s v="Leenhard Jeno"/>
    <x v="19"/>
    <x v="0"/>
    <x v="1"/>
    <x v="0"/>
    <x v="1"/>
    <x v="1"/>
    <s v="0. None"/>
    <x v="0"/>
    <n v="10"/>
    <n v="1"/>
    <x v="2"/>
  </r>
  <r>
    <x v="12"/>
    <s v="Patregnani Kiara"/>
    <x v="19"/>
    <x v="0"/>
    <x v="1"/>
    <x v="1"/>
    <x v="2"/>
    <x v="0"/>
    <s v="0. None"/>
    <x v="0"/>
    <n v="8"/>
    <n v="1"/>
    <x v="2"/>
  </r>
  <r>
    <x v="29"/>
    <s v="Swikker Chelsey"/>
    <x v="19"/>
    <x v="0"/>
    <x v="1"/>
    <x v="1"/>
    <x v="2"/>
    <x v="1"/>
    <s v="0. None"/>
    <x v="0"/>
    <n v="7"/>
    <n v="1"/>
    <x v="2"/>
  </r>
  <r>
    <x v="30"/>
    <s v="Toth Nandor"/>
    <x v="19"/>
    <x v="0"/>
    <x v="1"/>
    <x v="1"/>
    <x v="1"/>
    <x v="0"/>
    <s v="3. Bronze"/>
    <x v="2"/>
    <n v="12"/>
    <n v="1"/>
    <x v="2"/>
  </r>
  <r>
    <x v="84"/>
    <s v="Delrock Mick"/>
    <x v="19"/>
    <x v="0"/>
    <x v="1"/>
    <x v="1"/>
    <x v="1"/>
    <x v="1"/>
    <s v="1. Gold"/>
    <x v="3"/>
    <n v="6"/>
    <n v="1"/>
    <x v="2"/>
  </r>
  <r>
    <x v="15"/>
    <s v="den_Boer Amy"/>
    <x v="20"/>
    <x v="0"/>
    <x v="0"/>
    <x v="2"/>
    <x v="2"/>
    <x v="3"/>
    <s v="0. None"/>
    <x v="0"/>
    <n v="24"/>
    <n v="3"/>
    <x v="2"/>
  </r>
  <r>
    <x v="15"/>
    <s v="Groeneveld Isa"/>
    <x v="20"/>
    <x v="0"/>
    <x v="0"/>
    <x v="2"/>
    <x v="2"/>
    <x v="3"/>
    <s v="0. None"/>
    <x v="0"/>
    <n v="24"/>
    <n v="3"/>
    <x v="2"/>
  </r>
  <r>
    <x v="15"/>
    <s v="Tupamahu Mellua"/>
    <x v="20"/>
    <x v="0"/>
    <x v="0"/>
    <x v="2"/>
    <x v="2"/>
    <x v="3"/>
    <s v="0. None"/>
    <x v="0"/>
    <n v="24"/>
    <n v="3"/>
    <x v="2"/>
  </r>
  <r>
    <x v="6"/>
    <s v="Streur Matt"/>
    <x v="20"/>
    <x v="0"/>
    <x v="0"/>
    <x v="2"/>
    <x v="1"/>
    <x v="3"/>
    <s v="0. None"/>
    <x v="0"/>
    <n v="19"/>
    <n v="1"/>
    <x v="2"/>
  </r>
  <r>
    <x v="57"/>
    <s v="de_Rijke Merel"/>
    <x v="20"/>
    <x v="0"/>
    <x v="0"/>
    <x v="0"/>
    <x v="2"/>
    <x v="0"/>
    <s v="0. None"/>
    <x v="0"/>
    <n v="14"/>
    <n v="1"/>
    <x v="2"/>
  </r>
  <r>
    <x v="25"/>
    <s v="Behonek Lisanne"/>
    <x v="20"/>
    <x v="0"/>
    <x v="0"/>
    <x v="1"/>
    <x v="2"/>
    <x v="0"/>
    <s v="2. Silver"/>
    <x v="1"/>
    <n v="3"/>
    <n v="1"/>
    <x v="2"/>
  </r>
  <r>
    <x v="26"/>
    <s v="Netten Dirk"/>
    <x v="20"/>
    <x v="0"/>
    <x v="0"/>
    <x v="1"/>
    <x v="1"/>
    <x v="0"/>
    <s v="2. Silver"/>
    <x v="1"/>
    <n v="6"/>
    <n v="1"/>
    <x v="2"/>
  </r>
  <r>
    <x v="85"/>
    <s v="Koguryo (Behonek, Delrock, Mauritz, Meppelder, Wouters)"/>
    <x v="20"/>
    <x v="1"/>
    <x v="0"/>
    <x v="3"/>
    <x v="0"/>
    <x v="1"/>
    <s v="0. None"/>
    <x v="0"/>
    <n v="4"/>
    <n v="1"/>
    <x v="2"/>
  </r>
  <r>
    <x v="20"/>
    <s v="Groeneveld Isa"/>
    <x v="20"/>
    <x v="0"/>
    <x v="1"/>
    <x v="2"/>
    <x v="2"/>
    <x v="1"/>
    <s v="0. None"/>
    <x v="0"/>
    <n v="12"/>
    <n v="1"/>
    <x v="2"/>
  </r>
  <r>
    <x v="86"/>
    <s v="Labrie Pia"/>
    <x v="20"/>
    <x v="0"/>
    <x v="1"/>
    <x v="2"/>
    <x v="2"/>
    <x v="1"/>
    <s v="2. Silver"/>
    <x v="1"/>
    <n v="4"/>
    <n v="1"/>
    <x v="2"/>
  </r>
  <r>
    <x v="87"/>
    <s v="Diefenbach Fenne"/>
    <x v="20"/>
    <x v="0"/>
    <x v="1"/>
    <x v="2"/>
    <x v="2"/>
    <x v="0"/>
    <s v="2. Silver"/>
    <x v="1"/>
    <n v="5"/>
    <n v="1"/>
    <x v="2"/>
  </r>
  <r>
    <x v="77"/>
    <s v="den_Boer Amy"/>
    <x v="20"/>
    <x v="0"/>
    <x v="1"/>
    <x v="2"/>
    <x v="2"/>
    <x v="1"/>
    <s v="0. None"/>
    <x v="0"/>
    <n v="5"/>
    <n v="2"/>
    <x v="2"/>
  </r>
  <r>
    <x v="77"/>
    <s v="Tupamahu Mellua"/>
    <x v="20"/>
    <x v="0"/>
    <x v="1"/>
    <x v="2"/>
    <x v="2"/>
    <x v="1"/>
    <s v="0. None"/>
    <x v="0"/>
    <n v="5"/>
    <n v="2"/>
    <x v="2"/>
  </r>
  <r>
    <x v="88"/>
    <s v="Streur Matt"/>
    <x v="20"/>
    <x v="0"/>
    <x v="1"/>
    <x v="2"/>
    <x v="1"/>
    <x v="3"/>
    <s v="0. None"/>
    <x v="0"/>
    <n v="6"/>
    <n v="1"/>
    <x v="2"/>
  </r>
  <r>
    <x v="70"/>
    <s v="de_Rijke Merel"/>
    <x v="20"/>
    <x v="0"/>
    <x v="1"/>
    <x v="0"/>
    <x v="2"/>
    <x v="1"/>
    <s v="1. Gold"/>
    <x v="3"/>
    <n v="6"/>
    <n v="1"/>
    <x v="2"/>
  </r>
  <r>
    <x v="58"/>
    <s v="Labrie Yra"/>
    <x v="20"/>
    <x v="0"/>
    <x v="1"/>
    <x v="0"/>
    <x v="2"/>
    <x v="1"/>
    <s v="1. Gold"/>
    <x v="3"/>
    <n v="6"/>
    <n v="1"/>
    <x v="2"/>
  </r>
  <r>
    <x v="46"/>
    <s v="Behonek Lisanne"/>
    <x v="20"/>
    <x v="0"/>
    <x v="1"/>
    <x v="1"/>
    <x v="2"/>
    <x v="1"/>
    <s v="0. None"/>
    <x v="0"/>
    <n v="5"/>
    <n v="2"/>
    <x v="2"/>
  </r>
  <r>
    <x v="46"/>
    <s v="Delrock Sam"/>
    <x v="20"/>
    <x v="0"/>
    <x v="1"/>
    <x v="1"/>
    <x v="2"/>
    <x v="1"/>
    <s v="1. Gold"/>
    <x v="3"/>
    <n v="5"/>
    <n v="2"/>
    <x v="2"/>
  </r>
  <r>
    <x v="12"/>
    <s v="Mauritz Liza"/>
    <x v="20"/>
    <x v="0"/>
    <x v="1"/>
    <x v="1"/>
    <x v="2"/>
    <x v="0"/>
    <s v="2. Silver"/>
    <x v="1"/>
    <n v="8"/>
    <n v="1"/>
    <x v="2"/>
  </r>
  <r>
    <x v="68"/>
    <s v="Wouters Shannon"/>
    <x v="20"/>
    <x v="0"/>
    <x v="1"/>
    <x v="1"/>
    <x v="2"/>
    <x v="0"/>
    <s v="0. None"/>
    <x v="0"/>
    <n v="4"/>
    <n v="1"/>
    <x v="2"/>
  </r>
  <r>
    <x v="29"/>
    <s v="Meppelder Nina"/>
    <x v="20"/>
    <x v="0"/>
    <x v="1"/>
    <x v="1"/>
    <x v="2"/>
    <x v="1"/>
    <s v="1. Gold"/>
    <x v="3"/>
    <n v="7"/>
    <n v="1"/>
    <x v="2"/>
  </r>
  <r>
    <x v="71"/>
    <s v="Netten Dirk"/>
    <x v="20"/>
    <x v="0"/>
    <x v="1"/>
    <x v="1"/>
    <x v="1"/>
    <x v="1"/>
    <s v="0. None"/>
    <x v="0"/>
    <n v="6"/>
    <n v="1"/>
    <x v="2"/>
  </r>
  <r>
    <x v="30"/>
    <s v="Locatelli Luciano"/>
    <x v="20"/>
    <x v="0"/>
    <x v="1"/>
    <x v="1"/>
    <x v="1"/>
    <x v="0"/>
    <s v="0. None"/>
    <x v="0"/>
    <n v="12"/>
    <n v="1"/>
    <x v="2"/>
  </r>
  <r>
    <x v="84"/>
    <s v="Springvloet Tim"/>
    <x v="20"/>
    <x v="0"/>
    <x v="1"/>
    <x v="1"/>
    <x v="1"/>
    <x v="1"/>
    <s v="0. None"/>
    <x v="0"/>
    <n v="6"/>
    <n v="1"/>
    <x v="2"/>
  </r>
  <r>
    <x v="61"/>
    <s v="Labrie Yra"/>
    <x v="20"/>
    <x v="0"/>
    <x v="1"/>
    <x v="0"/>
    <x v="2"/>
    <x v="1"/>
    <s v="2. Silver"/>
    <x v="1"/>
    <n v="6"/>
    <n v="1"/>
    <x v="2"/>
  </r>
  <r>
    <x v="32"/>
    <s v="Delrock Sam"/>
    <x v="20"/>
    <x v="0"/>
    <x v="1"/>
    <x v="1"/>
    <x v="2"/>
    <x v="1"/>
    <s v="0. None"/>
    <x v="0"/>
    <n v="10"/>
    <n v="3"/>
    <x v="2"/>
  </r>
  <r>
    <x v="32"/>
    <s v="Mauritz Liza"/>
    <x v="20"/>
    <x v="0"/>
    <x v="1"/>
    <x v="1"/>
    <x v="2"/>
    <x v="1"/>
    <s v="0. None"/>
    <x v="0"/>
    <n v="10"/>
    <n v="3"/>
    <x v="2"/>
  </r>
  <r>
    <x v="32"/>
    <s v="Meppelder Nina"/>
    <x v="20"/>
    <x v="0"/>
    <x v="1"/>
    <x v="1"/>
    <x v="2"/>
    <x v="1"/>
    <s v="1. Gold"/>
    <x v="3"/>
    <n v="10"/>
    <n v="3"/>
    <x v="2"/>
  </r>
  <r>
    <x v="15"/>
    <s v="vd_Ende Luna"/>
    <x v="21"/>
    <x v="0"/>
    <x v="0"/>
    <x v="2"/>
    <x v="2"/>
    <x v="3"/>
    <s v="0. None"/>
    <x v="0"/>
    <n v="24"/>
    <n v="1"/>
    <x v="3"/>
  </r>
  <r>
    <x v="16"/>
    <s v="vd_Ende River"/>
    <x v="21"/>
    <x v="0"/>
    <x v="0"/>
    <x v="2"/>
    <x v="2"/>
    <x v="2"/>
    <s v="0. None"/>
    <x v="0"/>
    <n v="21"/>
    <n v="1"/>
    <x v="3"/>
  </r>
  <r>
    <x v="6"/>
    <s v="Inal T_uana"/>
    <x v="21"/>
    <x v="0"/>
    <x v="0"/>
    <x v="2"/>
    <x v="1"/>
    <x v="3"/>
    <s v="0. None"/>
    <x v="0"/>
    <n v="19"/>
    <n v="1"/>
    <x v="3"/>
  </r>
  <r>
    <x v="35"/>
    <s v="Oude_Nijeweme Daan"/>
    <x v="21"/>
    <x v="0"/>
    <x v="0"/>
    <x v="2"/>
    <x v="1"/>
    <x v="2"/>
    <s v="0. None"/>
    <x v="0"/>
    <n v="13"/>
    <n v="1"/>
    <x v="3"/>
  </r>
  <r>
    <x v="78"/>
    <s v="vd_Ende Luna"/>
    <x v="21"/>
    <x v="0"/>
    <x v="1"/>
    <x v="2"/>
    <x v="2"/>
    <x v="3"/>
    <s v="0. None"/>
    <x v="0"/>
    <n v="7"/>
    <n v="1"/>
    <x v="3"/>
  </r>
  <r>
    <x v="75"/>
    <s v="vd_Ende River"/>
    <x v="21"/>
    <x v="0"/>
    <x v="1"/>
    <x v="2"/>
    <x v="2"/>
    <x v="2"/>
    <s v="0. None"/>
    <x v="0"/>
    <n v="17"/>
    <n v="1"/>
    <x v="3"/>
  </r>
  <r>
    <x v="79"/>
    <s v="Inal T_uana"/>
    <x v="21"/>
    <x v="0"/>
    <x v="1"/>
    <x v="2"/>
    <x v="1"/>
    <x v="3"/>
    <s v="2. Silver"/>
    <x v="1"/>
    <n v="4"/>
    <n v="1"/>
    <x v="3"/>
  </r>
  <r>
    <x v="23"/>
    <s v="Oude_Nijeweme Daan"/>
    <x v="21"/>
    <x v="0"/>
    <x v="1"/>
    <x v="2"/>
    <x v="1"/>
    <x v="2"/>
    <s v="0. None"/>
    <x v="0"/>
    <n v="15"/>
    <n v="1"/>
    <x v="3"/>
  </r>
  <r>
    <x v="6"/>
    <s v="van_Driel Joran"/>
    <x v="22"/>
    <x v="0"/>
    <x v="0"/>
    <x v="2"/>
    <x v="1"/>
    <x v="3"/>
    <s v="0. None"/>
    <x v="0"/>
    <n v="19"/>
    <n v="1"/>
    <x v="2"/>
  </r>
  <r>
    <x v="17"/>
    <s v="Amersfoort Divano"/>
    <x v="22"/>
    <x v="0"/>
    <x v="0"/>
    <x v="2"/>
    <x v="1"/>
    <x v="2"/>
    <s v="0. None"/>
    <x v="0"/>
    <n v="22"/>
    <n v="1"/>
    <x v="2"/>
  </r>
  <r>
    <x v="57"/>
    <s v="Sliva Martina"/>
    <x v="22"/>
    <x v="0"/>
    <x v="0"/>
    <x v="0"/>
    <x v="2"/>
    <x v="0"/>
    <s v="0. None"/>
    <x v="0"/>
    <n v="14"/>
    <n v="1"/>
    <x v="2"/>
  </r>
  <r>
    <x v="36"/>
    <s v="Barendswaard Mirjam"/>
    <x v="22"/>
    <x v="0"/>
    <x v="0"/>
    <x v="0"/>
    <x v="2"/>
    <x v="3"/>
    <s v="2. Silver"/>
    <x v="1"/>
    <n v="7"/>
    <n v="1"/>
    <x v="2"/>
  </r>
  <r>
    <x v="37"/>
    <s v="van_de_Watering Joey"/>
    <x v="22"/>
    <x v="0"/>
    <x v="0"/>
    <x v="0"/>
    <x v="1"/>
    <x v="0"/>
    <s v="0. None"/>
    <x v="0"/>
    <n v="26"/>
    <n v="1"/>
    <x v="2"/>
  </r>
  <r>
    <x v="89"/>
    <s v="Butt Sadeen"/>
    <x v="22"/>
    <x v="0"/>
    <x v="0"/>
    <x v="0"/>
    <x v="1"/>
    <x v="3"/>
    <s v="0. None"/>
    <x v="0"/>
    <n v="13"/>
    <n v="2"/>
    <x v="2"/>
  </r>
  <r>
    <x v="89"/>
    <s v="Indarto Bayu"/>
    <x v="22"/>
    <x v="0"/>
    <x v="0"/>
    <x v="0"/>
    <x v="1"/>
    <x v="3"/>
    <s v="1. Gold"/>
    <x v="3"/>
    <n v="13"/>
    <n v="2"/>
    <x v="2"/>
  </r>
  <r>
    <x v="90"/>
    <s v="Michels Francis"/>
    <x v="22"/>
    <x v="0"/>
    <x v="0"/>
    <x v="1"/>
    <x v="2"/>
    <x v="3"/>
    <s v="3. Bronze"/>
    <x v="2"/>
    <n v="4"/>
    <n v="1"/>
    <x v="2"/>
  </r>
  <r>
    <x v="74"/>
    <s v="Haripersad Shivani"/>
    <x v="22"/>
    <x v="0"/>
    <x v="0"/>
    <x v="1"/>
    <x v="2"/>
    <x v="2"/>
    <s v="3. Bronze"/>
    <x v="0"/>
    <n v="3"/>
    <n v="2"/>
    <x v="2"/>
  </r>
  <r>
    <x v="74"/>
    <s v="Setyowati Meirina"/>
    <x v="22"/>
    <x v="0"/>
    <x v="0"/>
    <x v="1"/>
    <x v="2"/>
    <x v="2"/>
    <s v="1. Gold"/>
    <x v="3"/>
    <n v="3"/>
    <n v="2"/>
    <x v="2"/>
  </r>
  <r>
    <x v="43"/>
    <s v="Makkelie Jeffrey"/>
    <x v="22"/>
    <x v="0"/>
    <x v="0"/>
    <x v="1"/>
    <x v="1"/>
    <x v="3"/>
    <s v="0. None"/>
    <x v="0"/>
    <n v="8"/>
    <n v="1"/>
    <x v="2"/>
  </r>
  <r>
    <x v="39"/>
    <s v="Bouman Willie"/>
    <x v="22"/>
    <x v="0"/>
    <x v="0"/>
    <x v="1"/>
    <x v="1"/>
    <x v="2"/>
    <s v="0. None"/>
    <x v="0"/>
    <n v="5"/>
    <n v="1"/>
    <x v="2"/>
  </r>
  <r>
    <x v="19"/>
    <s v="Amersfoort Divano"/>
    <x v="22"/>
    <x v="0"/>
    <x v="0"/>
    <x v="2"/>
    <x v="0"/>
    <x v="2"/>
    <s v="0. None"/>
    <x v="0"/>
    <n v="95"/>
    <n v="1"/>
    <x v="2"/>
  </r>
  <r>
    <x v="28"/>
    <s v="Bouman Willie"/>
    <x v="22"/>
    <x v="0"/>
    <x v="0"/>
    <x v="3"/>
    <x v="0"/>
    <x v="2"/>
    <s v="0. None"/>
    <x v="0"/>
    <n v="26"/>
    <n v="3"/>
    <x v="2"/>
  </r>
  <r>
    <x v="28"/>
    <s v="Haripersad Shivani"/>
    <x v="22"/>
    <x v="0"/>
    <x v="0"/>
    <x v="3"/>
    <x v="0"/>
    <x v="2"/>
    <s v="0. None"/>
    <x v="0"/>
    <n v="26"/>
    <n v="3"/>
    <x v="2"/>
  </r>
  <r>
    <x v="28"/>
    <s v="Setyowati Meirina"/>
    <x v="22"/>
    <x v="0"/>
    <x v="0"/>
    <x v="3"/>
    <x v="0"/>
    <x v="2"/>
    <s v="0. None"/>
    <x v="0"/>
    <n v="26"/>
    <n v="3"/>
    <x v="2"/>
  </r>
  <r>
    <x v="58"/>
    <s v="Sliva Martina"/>
    <x v="22"/>
    <x v="0"/>
    <x v="1"/>
    <x v="0"/>
    <x v="2"/>
    <x v="1"/>
    <s v="0. None"/>
    <x v="0"/>
    <n v="6"/>
    <n v="1"/>
    <x v="2"/>
  </r>
  <r>
    <x v="59"/>
    <s v="Barendswaard Mirjam"/>
    <x v="22"/>
    <x v="0"/>
    <x v="1"/>
    <x v="0"/>
    <x v="2"/>
    <x v="1"/>
    <s v="0. None"/>
    <x v="0"/>
    <n v="6"/>
    <n v="1"/>
    <x v="2"/>
  </r>
  <r>
    <x v="91"/>
    <s v="Cao Jeffrey"/>
    <x v="22"/>
    <x v="0"/>
    <x v="1"/>
    <x v="0"/>
    <x v="1"/>
    <x v="3"/>
    <s v="0. None"/>
    <x v="0"/>
    <n v="4"/>
    <n v="2"/>
    <x v="2"/>
  </r>
  <r>
    <x v="91"/>
    <s v="Indarto Bayu"/>
    <x v="22"/>
    <x v="0"/>
    <x v="1"/>
    <x v="0"/>
    <x v="1"/>
    <x v="3"/>
    <s v="3. Bronze"/>
    <x v="2"/>
    <n v="4"/>
    <n v="2"/>
    <x v="2"/>
  </r>
  <r>
    <x v="92"/>
    <s v="Butt Sadeen"/>
    <x v="22"/>
    <x v="0"/>
    <x v="1"/>
    <x v="0"/>
    <x v="1"/>
    <x v="3"/>
    <s v="0. None"/>
    <x v="0"/>
    <n v="4"/>
    <n v="1"/>
    <x v="2"/>
  </r>
  <r>
    <x v="93"/>
    <s v="Akkoyun Alperen"/>
    <x v="22"/>
    <x v="0"/>
    <x v="1"/>
    <x v="0"/>
    <x v="1"/>
    <x v="2"/>
    <s v="2. Silver"/>
    <x v="1"/>
    <n v="4"/>
    <n v="2"/>
    <x v="2"/>
  </r>
  <r>
    <x v="93"/>
    <s v="Butt Hanzallah"/>
    <x v="22"/>
    <x v="0"/>
    <x v="1"/>
    <x v="0"/>
    <x v="1"/>
    <x v="2"/>
    <s v="0. None"/>
    <x v="0"/>
    <n v="4"/>
    <n v="2"/>
    <x v="2"/>
  </r>
  <r>
    <x v="84"/>
    <s v="Butt Asam"/>
    <x v="22"/>
    <x v="0"/>
    <x v="1"/>
    <x v="1"/>
    <x v="1"/>
    <x v="1"/>
    <s v="0. None"/>
    <x v="0"/>
    <n v="6"/>
    <n v="1"/>
    <x v="2"/>
  </r>
  <r>
    <x v="31"/>
    <s v="van_Campenhout Ed"/>
    <x v="22"/>
    <x v="0"/>
    <x v="1"/>
    <x v="1"/>
    <x v="1"/>
    <x v="2"/>
    <s v="3. Bronze"/>
    <x v="2"/>
    <n v="5"/>
    <n v="1"/>
    <x v="2"/>
  </r>
  <r>
    <x v="51"/>
    <s v="Sliva Martina"/>
    <x v="22"/>
    <x v="0"/>
    <x v="2"/>
    <x v="0"/>
    <x v="2"/>
    <x v="1"/>
    <s v="1. Gold"/>
    <x v="3"/>
    <n v="7"/>
    <n v="1"/>
    <x v="2"/>
  </r>
  <r>
    <x v="3"/>
    <s v="van_de_Watering Joey"/>
    <x v="22"/>
    <x v="0"/>
    <x v="2"/>
    <x v="0"/>
    <x v="1"/>
    <x v="1"/>
    <s v="0. None"/>
    <x v="0"/>
    <n v="12"/>
    <n v="1"/>
    <x v="2"/>
  </r>
  <r>
    <x v="52"/>
    <s v="Barendswaard Frans"/>
    <x v="22"/>
    <x v="0"/>
    <x v="2"/>
    <x v="1"/>
    <x v="1"/>
    <x v="1"/>
    <s v="0. None"/>
    <x v="0"/>
    <n v="12"/>
    <n v="5"/>
    <x v="2"/>
  </r>
  <r>
    <x v="52"/>
    <s v="Butt Asam"/>
    <x v="22"/>
    <x v="0"/>
    <x v="2"/>
    <x v="1"/>
    <x v="1"/>
    <x v="1"/>
    <s v="2. Silver"/>
    <x v="1"/>
    <n v="12"/>
    <n v="5"/>
    <x v="2"/>
  </r>
  <r>
    <x v="52"/>
    <s v="Jansen Kevin"/>
    <x v="22"/>
    <x v="0"/>
    <x v="2"/>
    <x v="1"/>
    <x v="1"/>
    <x v="1"/>
    <s v="0. None"/>
    <x v="0"/>
    <n v="12"/>
    <n v="5"/>
    <x v="2"/>
  </r>
  <r>
    <x v="52"/>
    <s v="Makkelie Jeffrey"/>
    <x v="22"/>
    <x v="0"/>
    <x v="2"/>
    <x v="1"/>
    <x v="1"/>
    <x v="1"/>
    <s v="0. None"/>
    <x v="0"/>
    <n v="12"/>
    <n v="5"/>
    <x v="2"/>
  </r>
  <r>
    <x v="52"/>
    <s v="van_der_Lee Ron"/>
    <x v="22"/>
    <x v="0"/>
    <x v="2"/>
    <x v="1"/>
    <x v="1"/>
    <x v="1"/>
    <s v="3. Bronze"/>
    <x v="2"/>
    <n v="12"/>
    <n v="5"/>
    <x v="2"/>
  </r>
  <r>
    <x v="15"/>
    <s v="Richardson Amelia"/>
    <x v="23"/>
    <x v="0"/>
    <x v="0"/>
    <x v="2"/>
    <x v="2"/>
    <x v="3"/>
    <s v="1. Gold"/>
    <x v="3"/>
    <n v="24"/>
    <n v="1"/>
    <x v="2"/>
  </r>
  <r>
    <x v="5"/>
    <s v="Roe-French Isabelle"/>
    <x v="23"/>
    <x v="0"/>
    <x v="0"/>
    <x v="2"/>
    <x v="2"/>
    <x v="2"/>
    <s v="1. Gold"/>
    <x v="3"/>
    <n v="22"/>
    <n v="1"/>
    <x v="2"/>
  </r>
  <r>
    <x v="66"/>
    <s v="Tichener Joel"/>
    <x v="23"/>
    <x v="0"/>
    <x v="0"/>
    <x v="2"/>
    <x v="1"/>
    <x v="3"/>
    <s v="0. None"/>
    <x v="0"/>
    <n v="17"/>
    <n v="1"/>
    <x v="2"/>
  </r>
  <r>
    <x v="18"/>
    <s v="Farrell Gabriel"/>
    <x v="23"/>
    <x v="0"/>
    <x v="0"/>
    <x v="2"/>
    <x v="1"/>
    <x v="2"/>
    <s v="1. Gold"/>
    <x v="3"/>
    <n v="22"/>
    <n v="1"/>
    <x v="2"/>
  </r>
  <r>
    <x v="0"/>
    <s v="Warburton Thomas"/>
    <x v="23"/>
    <x v="0"/>
    <x v="0"/>
    <x v="0"/>
    <x v="0"/>
    <x v="0"/>
    <s v="0. None"/>
    <x v="0"/>
    <n v="6"/>
    <n v="1"/>
    <x v="2"/>
  </r>
  <r>
    <x v="57"/>
    <s v="Hodson Isobel"/>
    <x v="23"/>
    <x v="0"/>
    <x v="0"/>
    <x v="0"/>
    <x v="2"/>
    <x v="0"/>
    <s v="3. Bronze"/>
    <x v="2"/>
    <n v="14"/>
    <n v="3"/>
    <x v="2"/>
  </r>
  <r>
    <x v="57"/>
    <s v="Parkins Charley"/>
    <x v="23"/>
    <x v="0"/>
    <x v="0"/>
    <x v="0"/>
    <x v="2"/>
    <x v="0"/>
    <s v="0. None"/>
    <x v="0"/>
    <n v="14"/>
    <n v="3"/>
    <x v="2"/>
  </r>
  <r>
    <x v="57"/>
    <s v="Remillat-Scarpa Juliette"/>
    <x v="23"/>
    <x v="0"/>
    <x v="0"/>
    <x v="0"/>
    <x v="2"/>
    <x v="0"/>
    <s v="0. None"/>
    <x v="0"/>
    <n v="14"/>
    <n v="3"/>
    <x v="2"/>
  </r>
  <r>
    <x v="37"/>
    <s v="Cacia Mikael"/>
    <x v="23"/>
    <x v="0"/>
    <x v="0"/>
    <x v="0"/>
    <x v="1"/>
    <x v="0"/>
    <s v="0. None"/>
    <x v="0"/>
    <n v="26"/>
    <n v="2"/>
    <x v="2"/>
  </r>
  <r>
    <x v="37"/>
    <s v="Doniesiewicz Szymon"/>
    <x v="23"/>
    <x v="0"/>
    <x v="0"/>
    <x v="0"/>
    <x v="1"/>
    <x v="0"/>
    <s v="0. None"/>
    <x v="0"/>
    <n v="26"/>
    <n v="2"/>
    <x v="2"/>
  </r>
  <r>
    <x v="38"/>
    <s v="Swain Jennifer"/>
    <x v="23"/>
    <x v="0"/>
    <x v="0"/>
    <x v="1"/>
    <x v="2"/>
    <x v="0"/>
    <s v="1. Gold"/>
    <x v="3"/>
    <n v="5"/>
    <n v="1"/>
    <x v="2"/>
  </r>
  <r>
    <x v="69"/>
    <s v="Swain Adam"/>
    <x v="23"/>
    <x v="0"/>
    <x v="0"/>
    <x v="1"/>
    <x v="1"/>
    <x v="0"/>
    <s v="2. Silver"/>
    <x v="1"/>
    <n v="7"/>
    <n v="1"/>
    <x v="2"/>
  </r>
  <r>
    <x v="8"/>
    <s v="White Dominic"/>
    <x v="23"/>
    <x v="0"/>
    <x v="0"/>
    <x v="1"/>
    <x v="1"/>
    <x v="0"/>
    <s v="0. None"/>
    <x v="0"/>
    <n v="10"/>
    <n v="1"/>
    <x v="2"/>
  </r>
  <r>
    <x v="94"/>
    <s v="PUMA England Pre-Arranged (Swain, Swain)"/>
    <x v="23"/>
    <x v="1"/>
    <x v="3"/>
    <x v="3"/>
    <x v="0"/>
    <x v="1"/>
    <s v="1. Gold"/>
    <x v="3"/>
    <n v="4"/>
    <n v="1"/>
    <x v="2"/>
  </r>
  <r>
    <x v="19"/>
    <s v="Farrell Gabriel"/>
    <x v="23"/>
    <x v="0"/>
    <x v="0"/>
    <x v="2"/>
    <x v="0"/>
    <x v="2"/>
    <s v="0. None"/>
    <x v="0"/>
    <n v="95"/>
    <n v="2"/>
    <x v="2"/>
  </r>
  <r>
    <x v="19"/>
    <s v="Roe-French Isabelle"/>
    <x v="23"/>
    <x v="0"/>
    <x v="0"/>
    <x v="2"/>
    <x v="0"/>
    <x v="2"/>
    <s v="0. None"/>
    <x v="0"/>
    <n v="95"/>
    <n v="2"/>
    <x v="2"/>
  </r>
  <r>
    <x v="20"/>
    <s v="Richardson Amelia"/>
    <x v="23"/>
    <x v="0"/>
    <x v="1"/>
    <x v="2"/>
    <x v="2"/>
    <x v="1"/>
    <s v="0. None"/>
    <x v="0"/>
    <n v="12"/>
    <n v="1"/>
    <x v="2"/>
  </r>
  <r>
    <x v="21"/>
    <s v="Roe-French Isabelle"/>
    <x v="23"/>
    <x v="0"/>
    <x v="1"/>
    <x v="2"/>
    <x v="2"/>
    <x v="2"/>
    <s v="0. None"/>
    <x v="0"/>
    <n v="20"/>
    <n v="1"/>
    <x v="2"/>
  </r>
  <r>
    <x v="23"/>
    <s v="Farrell Gabriel"/>
    <x v="23"/>
    <x v="0"/>
    <x v="1"/>
    <x v="2"/>
    <x v="1"/>
    <x v="2"/>
    <s v="1. Gold"/>
    <x v="3"/>
    <n v="15"/>
    <n v="1"/>
    <x v="2"/>
  </r>
  <r>
    <x v="70"/>
    <s v="Parkins Charley"/>
    <x v="23"/>
    <x v="0"/>
    <x v="1"/>
    <x v="0"/>
    <x v="2"/>
    <x v="1"/>
    <s v="3. Bronze"/>
    <x v="2"/>
    <n v="6"/>
    <n v="2"/>
    <x v="2"/>
  </r>
  <r>
    <x v="70"/>
    <s v="Remillat-Scarpa Juliette"/>
    <x v="23"/>
    <x v="0"/>
    <x v="1"/>
    <x v="0"/>
    <x v="2"/>
    <x v="1"/>
    <s v="0. None"/>
    <x v="0"/>
    <n v="6"/>
    <n v="2"/>
    <x v="2"/>
  </r>
  <r>
    <x v="58"/>
    <s v="Hodson Isobel"/>
    <x v="23"/>
    <x v="0"/>
    <x v="1"/>
    <x v="0"/>
    <x v="2"/>
    <x v="1"/>
    <s v="0. None"/>
    <x v="0"/>
    <n v="6"/>
    <n v="1"/>
    <x v="2"/>
  </r>
  <r>
    <x v="1"/>
    <s v="Cacia Mikael"/>
    <x v="23"/>
    <x v="0"/>
    <x v="1"/>
    <x v="0"/>
    <x v="1"/>
    <x v="1"/>
    <s v="3. Bronze"/>
    <x v="2"/>
    <n v="5"/>
    <n v="1"/>
    <x v="2"/>
  </r>
  <r>
    <x v="50"/>
    <s v="Warburton Thomas"/>
    <x v="23"/>
    <x v="0"/>
    <x v="1"/>
    <x v="0"/>
    <x v="1"/>
    <x v="0"/>
    <s v="3. Bronze"/>
    <x v="2"/>
    <n v="5"/>
    <n v="1"/>
    <x v="2"/>
  </r>
  <r>
    <x v="30"/>
    <s v="Swain Adam"/>
    <x v="23"/>
    <x v="0"/>
    <x v="1"/>
    <x v="1"/>
    <x v="1"/>
    <x v="0"/>
    <s v="0. None"/>
    <x v="0"/>
    <n v="12"/>
    <n v="1"/>
    <x v="2"/>
  </r>
  <r>
    <x v="2"/>
    <s v="Cacia Mikael"/>
    <x v="23"/>
    <x v="0"/>
    <x v="1"/>
    <x v="0"/>
    <x v="1"/>
    <x v="1"/>
    <s v="0. None"/>
    <x v="0"/>
    <n v="18"/>
    <n v="2"/>
    <x v="2"/>
  </r>
  <r>
    <x v="2"/>
    <s v="Warburton Thomas"/>
    <x v="23"/>
    <x v="0"/>
    <x v="1"/>
    <x v="0"/>
    <x v="1"/>
    <x v="1"/>
    <s v="1. Gold"/>
    <x v="3"/>
    <n v="18"/>
    <n v="2"/>
    <x v="2"/>
  </r>
  <r>
    <x v="3"/>
    <s v="Cacia Mikael"/>
    <x v="23"/>
    <x v="0"/>
    <x v="2"/>
    <x v="0"/>
    <x v="1"/>
    <x v="1"/>
    <s v="1. Gold"/>
    <x v="3"/>
    <n v="12"/>
    <n v="1"/>
    <x v="2"/>
  </r>
  <r>
    <x v="20"/>
    <s v="Kesti Irene"/>
    <x v="24"/>
    <x v="0"/>
    <x v="1"/>
    <x v="2"/>
    <x v="2"/>
    <x v="1"/>
    <s v="0. None"/>
    <x v="0"/>
    <n v="12"/>
    <n v="1"/>
    <x v="0"/>
  </r>
  <r>
    <x v="83"/>
    <s v="Kesti Rufus"/>
    <x v="24"/>
    <x v="0"/>
    <x v="1"/>
    <x v="0"/>
    <x v="1"/>
    <x v="1"/>
    <s v="0. None"/>
    <x v="0"/>
    <n v="10"/>
    <n v="1"/>
    <x v="0"/>
  </r>
  <r>
    <x v="11"/>
    <s v="BIAN NABERNIK"/>
    <x v="25"/>
    <x v="0"/>
    <x v="1"/>
    <x v="2"/>
    <x v="1"/>
    <x v="1"/>
    <s v="0. None"/>
    <x v="0"/>
    <n v="8"/>
    <n v="1"/>
    <x v="3"/>
  </r>
  <r>
    <x v="70"/>
    <s v="BARADA TYRA"/>
    <x v="25"/>
    <x v="0"/>
    <x v="1"/>
    <x v="0"/>
    <x v="2"/>
    <x v="1"/>
    <s v="0. None"/>
    <x v="0"/>
    <n v="6"/>
    <n v="1"/>
    <x v="3"/>
  </r>
  <r>
    <x v="56"/>
    <s v="ZAGORANSKI Å½IGA"/>
    <x v="25"/>
    <x v="0"/>
    <x v="1"/>
    <x v="0"/>
    <x v="1"/>
    <x v="0"/>
    <s v="1. Gold"/>
    <x v="3"/>
    <n v="8"/>
    <n v="1"/>
    <x v="3"/>
  </r>
  <r>
    <x v="95"/>
    <s v="PRELOÅ½NIK ALEN"/>
    <x v="25"/>
    <x v="0"/>
    <x v="1"/>
    <x v="1"/>
    <x v="1"/>
    <x v="1"/>
    <s v="1. Gold"/>
    <x v="3"/>
    <n v="3"/>
    <n v="1"/>
    <x v="3"/>
  </r>
  <r>
    <x v="15"/>
    <s v="grootveld jilke"/>
    <x v="26"/>
    <x v="0"/>
    <x v="0"/>
    <x v="2"/>
    <x v="2"/>
    <x v="3"/>
    <s v="0. None"/>
    <x v="0"/>
    <n v="24"/>
    <n v="1"/>
    <x v="1"/>
  </r>
  <r>
    <x v="5"/>
    <s v="De_Heer Nicole"/>
    <x v="26"/>
    <x v="0"/>
    <x v="0"/>
    <x v="2"/>
    <x v="2"/>
    <x v="2"/>
    <s v="0. None"/>
    <x v="0"/>
    <n v="22"/>
    <n v="1"/>
    <x v="1"/>
  </r>
  <r>
    <x v="6"/>
    <s v="van_Veghel Tommie"/>
    <x v="26"/>
    <x v="0"/>
    <x v="0"/>
    <x v="2"/>
    <x v="1"/>
    <x v="3"/>
    <s v="0. None"/>
    <x v="0"/>
    <n v="19"/>
    <n v="1"/>
    <x v="1"/>
  </r>
  <r>
    <x v="35"/>
    <s v="De_Heer Stan"/>
    <x v="26"/>
    <x v="0"/>
    <x v="0"/>
    <x v="2"/>
    <x v="1"/>
    <x v="2"/>
    <s v="0. None"/>
    <x v="0"/>
    <n v="13"/>
    <n v="3"/>
    <x v="1"/>
  </r>
  <r>
    <x v="35"/>
    <s v="Koolen Martijn"/>
    <x v="26"/>
    <x v="0"/>
    <x v="0"/>
    <x v="2"/>
    <x v="1"/>
    <x v="2"/>
    <s v="0. None"/>
    <x v="0"/>
    <n v="13"/>
    <n v="3"/>
    <x v="1"/>
  </r>
  <r>
    <x v="35"/>
    <s v="van_Dijk Lucas"/>
    <x v="26"/>
    <x v="0"/>
    <x v="0"/>
    <x v="2"/>
    <x v="1"/>
    <x v="2"/>
    <s v="2. Silver"/>
    <x v="1"/>
    <n v="13"/>
    <n v="3"/>
    <x v="1"/>
  </r>
  <r>
    <x v="89"/>
    <s v="ter_voert lucas"/>
    <x v="26"/>
    <x v="0"/>
    <x v="0"/>
    <x v="0"/>
    <x v="1"/>
    <x v="3"/>
    <s v="3. Bronze"/>
    <x v="2"/>
    <n v="13"/>
    <n v="2"/>
    <x v="1"/>
  </r>
  <r>
    <x v="89"/>
    <s v="winkelmolen ties"/>
    <x v="26"/>
    <x v="0"/>
    <x v="0"/>
    <x v="0"/>
    <x v="1"/>
    <x v="3"/>
    <s v="0. None"/>
    <x v="0"/>
    <n v="13"/>
    <n v="2"/>
    <x v="1"/>
  </r>
  <r>
    <x v="42"/>
    <s v="Meulen Teun"/>
    <x v="26"/>
    <x v="0"/>
    <x v="0"/>
    <x v="0"/>
    <x v="1"/>
    <x v="2"/>
    <s v="1. Gold"/>
    <x v="3"/>
    <n v="4"/>
    <n v="1"/>
    <x v="1"/>
  </r>
  <r>
    <x v="7"/>
    <s v="Jacobs Sanne"/>
    <x v="26"/>
    <x v="0"/>
    <x v="0"/>
    <x v="1"/>
    <x v="2"/>
    <x v="0"/>
    <s v="0. None"/>
    <x v="0"/>
    <n v="9"/>
    <n v="1"/>
    <x v="1"/>
  </r>
  <r>
    <x v="19"/>
    <s v="De_Heer Nicole"/>
    <x v="26"/>
    <x v="0"/>
    <x v="0"/>
    <x v="2"/>
    <x v="0"/>
    <x v="2"/>
    <s v="0. None"/>
    <x v="0"/>
    <n v="95"/>
    <n v="4"/>
    <x v="1"/>
  </r>
  <r>
    <x v="19"/>
    <s v="De_Heer Stan"/>
    <x v="26"/>
    <x v="0"/>
    <x v="0"/>
    <x v="2"/>
    <x v="0"/>
    <x v="2"/>
    <s v="0. None"/>
    <x v="0"/>
    <n v="95"/>
    <n v="4"/>
    <x v="1"/>
  </r>
  <r>
    <x v="19"/>
    <s v="Koolen Martijn"/>
    <x v="26"/>
    <x v="0"/>
    <x v="0"/>
    <x v="2"/>
    <x v="0"/>
    <x v="2"/>
    <s v="0. None"/>
    <x v="0"/>
    <n v="95"/>
    <n v="4"/>
    <x v="1"/>
  </r>
  <r>
    <x v="19"/>
    <s v="van_Dijk Lucas"/>
    <x v="26"/>
    <x v="0"/>
    <x v="0"/>
    <x v="2"/>
    <x v="0"/>
    <x v="2"/>
    <s v="0. None"/>
    <x v="0"/>
    <n v="95"/>
    <n v="4"/>
    <x v="1"/>
  </r>
  <r>
    <x v="21"/>
    <s v="De_Heer Nicole"/>
    <x v="26"/>
    <x v="0"/>
    <x v="1"/>
    <x v="2"/>
    <x v="2"/>
    <x v="2"/>
    <s v="0. None"/>
    <x v="0"/>
    <n v="20"/>
    <n v="1"/>
    <x v="1"/>
  </r>
  <r>
    <x v="10"/>
    <s v="van_Veghel Tommie"/>
    <x v="26"/>
    <x v="0"/>
    <x v="1"/>
    <x v="2"/>
    <x v="1"/>
    <x v="1"/>
    <s v="0. None"/>
    <x v="0"/>
    <n v="12"/>
    <n v="1"/>
    <x v="1"/>
  </r>
  <r>
    <x v="80"/>
    <s v="De_Heer Stan"/>
    <x v="26"/>
    <x v="0"/>
    <x v="1"/>
    <x v="2"/>
    <x v="1"/>
    <x v="2"/>
    <s v="0. None"/>
    <x v="0"/>
    <n v="16"/>
    <n v="2"/>
    <x v="1"/>
  </r>
  <r>
    <x v="80"/>
    <s v="van_Dijk Lucas"/>
    <x v="26"/>
    <x v="0"/>
    <x v="1"/>
    <x v="2"/>
    <x v="1"/>
    <x v="2"/>
    <s v="0. None"/>
    <x v="0"/>
    <n v="16"/>
    <n v="2"/>
    <x v="1"/>
  </r>
  <r>
    <x v="41"/>
    <s v="Lans Job"/>
    <x v="26"/>
    <x v="0"/>
    <x v="1"/>
    <x v="0"/>
    <x v="1"/>
    <x v="0"/>
    <s v="3. Bronze"/>
    <x v="2"/>
    <n v="10"/>
    <n v="1"/>
    <x v="1"/>
  </r>
  <r>
    <x v="96"/>
    <s v="winkelmolen ties"/>
    <x v="26"/>
    <x v="0"/>
    <x v="1"/>
    <x v="0"/>
    <x v="1"/>
    <x v="3"/>
    <s v="3. Bronze"/>
    <x v="0"/>
    <n v="3"/>
    <n v="1"/>
    <x v="1"/>
  </r>
  <r>
    <x v="64"/>
    <s v="Meulen Teun"/>
    <x v="26"/>
    <x v="0"/>
    <x v="1"/>
    <x v="0"/>
    <x v="1"/>
    <x v="2"/>
    <s v="1. Gold"/>
    <x v="3"/>
    <n v="3"/>
    <n v="1"/>
    <x v="1"/>
  </r>
  <r>
    <x v="13"/>
    <s v="wilms Bart"/>
    <x v="26"/>
    <x v="0"/>
    <x v="1"/>
    <x v="1"/>
    <x v="1"/>
    <x v="1"/>
    <s v="0. None"/>
    <x v="0"/>
    <n v="8"/>
    <n v="1"/>
    <x v="1"/>
  </r>
  <r>
    <x v="49"/>
    <s v="Bekx Gijs"/>
    <x v="26"/>
    <x v="0"/>
    <x v="1"/>
    <x v="1"/>
    <x v="1"/>
    <x v="2"/>
    <s v="3. Bronze"/>
    <x v="2"/>
    <n v="6"/>
    <n v="1"/>
    <x v="1"/>
  </r>
  <r>
    <x v="33"/>
    <s v="Jacobs Sanne"/>
    <x v="26"/>
    <x v="0"/>
    <x v="2"/>
    <x v="1"/>
    <x v="2"/>
    <x v="1"/>
    <s v="0. None"/>
    <x v="0"/>
    <n v="10"/>
    <n v="1"/>
    <x v="1"/>
  </r>
  <r>
    <x v="4"/>
    <s v="McRoberts Catriona"/>
    <x v="27"/>
    <x v="0"/>
    <x v="0"/>
    <x v="1"/>
    <x v="2"/>
    <x v="0"/>
    <s v="1. Gold"/>
    <x v="3"/>
    <n v="10"/>
    <n v="1"/>
    <x v="3"/>
  </r>
  <r>
    <x v="26"/>
    <s v="Brown Gilles"/>
    <x v="27"/>
    <x v="0"/>
    <x v="0"/>
    <x v="1"/>
    <x v="1"/>
    <x v="0"/>
    <s v="0. None"/>
    <x v="0"/>
    <n v="6"/>
    <n v="1"/>
    <x v="3"/>
  </r>
  <r>
    <x v="8"/>
    <s v="McRoberts Michael"/>
    <x v="27"/>
    <x v="0"/>
    <x v="0"/>
    <x v="1"/>
    <x v="1"/>
    <x v="0"/>
    <s v="1. Gold"/>
    <x v="3"/>
    <n v="10"/>
    <n v="1"/>
    <x v="3"/>
  </r>
  <r>
    <x v="71"/>
    <s v="McRoberts Michael"/>
    <x v="27"/>
    <x v="0"/>
    <x v="1"/>
    <x v="1"/>
    <x v="1"/>
    <x v="1"/>
    <s v="2. Silver"/>
    <x v="1"/>
    <n v="6"/>
    <n v="1"/>
    <x v="3"/>
  </r>
  <r>
    <x v="47"/>
    <s v="Brown Gilles"/>
    <x v="27"/>
    <x v="0"/>
    <x v="1"/>
    <x v="1"/>
    <x v="1"/>
    <x v="1"/>
    <s v="0. None"/>
    <x v="0"/>
    <n v="9"/>
    <n v="1"/>
    <x v="3"/>
  </r>
  <r>
    <x v="14"/>
    <s v="Brown Gilles"/>
    <x v="27"/>
    <x v="0"/>
    <x v="1"/>
    <x v="1"/>
    <x v="1"/>
    <x v="1"/>
    <s v="0. None"/>
    <x v="0"/>
    <n v="17"/>
    <n v="1"/>
    <x v="3"/>
  </r>
  <r>
    <x v="97"/>
    <s v="v/d_Wijngaart Kiki"/>
    <x v="28"/>
    <x v="0"/>
    <x v="0"/>
    <x v="2"/>
    <x v="2"/>
    <x v="0"/>
    <s v="1. Gold"/>
    <x v="3"/>
    <n v="2"/>
    <n v="1"/>
    <x v="2"/>
  </r>
  <r>
    <x v="15"/>
    <s v="Buitenhek Jorja"/>
    <x v="28"/>
    <x v="0"/>
    <x v="0"/>
    <x v="2"/>
    <x v="2"/>
    <x v="3"/>
    <s v="0. None"/>
    <x v="0"/>
    <n v="24"/>
    <n v="5"/>
    <x v="2"/>
  </r>
  <r>
    <x v="15"/>
    <s v="Drevijn Nikki"/>
    <x v="28"/>
    <x v="0"/>
    <x v="0"/>
    <x v="2"/>
    <x v="2"/>
    <x v="3"/>
    <s v="0. None"/>
    <x v="0"/>
    <n v="24"/>
    <n v="5"/>
    <x v="2"/>
  </r>
  <r>
    <x v="15"/>
    <s v="Edink Ella"/>
    <x v="28"/>
    <x v="0"/>
    <x v="0"/>
    <x v="2"/>
    <x v="2"/>
    <x v="3"/>
    <s v="0. None"/>
    <x v="0"/>
    <n v="24"/>
    <n v="5"/>
    <x v="2"/>
  </r>
  <r>
    <x v="15"/>
    <s v="Hagman Kyra"/>
    <x v="28"/>
    <x v="0"/>
    <x v="0"/>
    <x v="2"/>
    <x v="2"/>
    <x v="3"/>
    <s v="0. None"/>
    <x v="0"/>
    <n v="24"/>
    <n v="5"/>
    <x v="2"/>
  </r>
  <r>
    <x v="15"/>
    <s v="Vorstenbosch Angelina"/>
    <x v="28"/>
    <x v="0"/>
    <x v="0"/>
    <x v="2"/>
    <x v="2"/>
    <x v="3"/>
    <s v="0. None"/>
    <x v="0"/>
    <n v="24"/>
    <n v="5"/>
    <x v="2"/>
  </r>
  <r>
    <x v="16"/>
    <s v="Remeeus Louis"/>
    <x v="28"/>
    <x v="0"/>
    <x v="0"/>
    <x v="2"/>
    <x v="2"/>
    <x v="2"/>
    <s v="0. None"/>
    <x v="0"/>
    <n v="21"/>
    <n v="3"/>
    <x v="2"/>
  </r>
  <r>
    <x v="16"/>
    <s v="Smid Femke"/>
    <x v="28"/>
    <x v="0"/>
    <x v="0"/>
    <x v="2"/>
    <x v="2"/>
    <x v="2"/>
    <s v="0. None"/>
    <x v="0"/>
    <n v="21"/>
    <n v="3"/>
    <x v="2"/>
  </r>
  <r>
    <x v="16"/>
    <s v="van_Dorst JoÃ©"/>
    <x v="28"/>
    <x v="0"/>
    <x v="0"/>
    <x v="2"/>
    <x v="2"/>
    <x v="2"/>
    <s v="0. None"/>
    <x v="0"/>
    <n v="21"/>
    <n v="3"/>
    <x v="2"/>
  </r>
  <r>
    <x v="34"/>
    <s v="Jager Mirte"/>
    <x v="28"/>
    <x v="0"/>
    <x v="0"/>
    <x v="2"/>
    <x v="2"/>
    <x v="2"/>
    <s v="0. None"/>
    <x v="0"/>
    <n v="13"/>
    <n v="2"/>
    <x v="2"/>
  </r>
  <r>
    <x v="34"/>
    <s v="Papakonstantinou Maria"/>
    <x v="28"/>
    <x v="0"/>
    <x v="0"/>
    <x v="2"/>
    <x v="2"/>
    <x v="2"/>
    <s v="0. None"/>
    <x v="0"/>
    <n v="13"/>
    <n v="2"/>
    <x v="2"/>
  </r>
  <r>
    <x v="5"/>
    <s v="Boerwinkel Julia"/>
    <x v="28"/>
    <x v="0"/>
    <x v="0"/>
    <x v="2"/>
    <x v="2"/>
    <x v="2"/>
    <s v="0. None"/>
    <x v="0"/>
    <n v="22"/>
    <n v="9"/>
    <x v="2"/>
  </r>
  <r>
    <x v="5"/>
    <s v="Den_Os Mila"/>
    <x v="28"/>
    <x v="0"/>
    <x v="0"/>
    <x v="2"/>
    <x v="2"/>
    <x v="2"/>
    <s v="0. None"/>
    <x v="0"/>
    <n v="22"/>
    <n v="9"/>
    <x v="2"/>
  </r>
  <r>
    <x v="5"/>
    <s v="Edink Dana"/>
    <x v="28"/>
    <x v="0"/>
    <x v="0"/>
    <x v="2"/>
    <x v="2"/>
    <x v="2"/>
    <s v="0. None"/>
    <x v="0"/>
    <n v="22"/>
    <n v="9"/>
    <x v="2"/>
  </r>
  <r>
    <x v="5"/>
    <s v="Kaya Talia"/>
    <x v="28"/>
    <x v="0"/>
    <x v="0"/>
    <x v="2"/>
    <x v="2"/>
    <x v="2"/>
    <s v="0. None"/>
    <x v="0"/>
    <n v="22"/>
    <n v="9"/>
    <x v="2"/>
  </r>
  <r>
    <x v="5"/>
    <s v="Levens Jannouk"/>
    <x v="28"/>
    <x v="0"/>
    <x v="0"/>
    <x v="2"/>
    <x v="2"/>
    <x v="2"/>
    <s v="0. None"/>
    <x v="0"/>
    <n v="22"/>
    <n v="9"/>
    <x v="2"/>
  </r>
  <r>
    <x v="5"/>
    <s v="Stierman Sura"/>
    <x v="28"/>
    <x v="0"/>
    <x v="0"/>
    <x v="2"/>
    <x v="2"/>
    <x v="2"/>
    <s v="0. None"/>
    <x v="0"/>
    <n v="22"/>
    <n v="9"/>
    <x v="2"/>
  </r>
  <r>
    <x v="5"/>
    <s v="Tijsmans Eva"/>
    <x v="28"/>
    <x v="0"/>
    <x v="0"/>
    <x v="2"/>
    <x v="2"/>
    <x v="2"/>
    <s v="0. None"/>
    <x v="0"/>
    <n v="22"/>
    <n v="9"/>
    <x v="2"/>
  </r>
  <r>
    <x v="5"/>
    <s v="v/D_Sluis Evie"/>
    <x v="28"/>
    <x v="0"/>
    <x v="0"/>
    <x v="2"/>
    <x v="2"/>
    <x v="2"/>
    <s v="0. None"/>
    <x v="0"/>
    <n v="22"/>
    <n v="9"/>
    <x v="2"/>
  </r>
  <r>
    <x v="5"/>
    <s v="vd_Vlist Lana"/>
    <x v="28"/>
    <x v="0"/>
    <x v="0"/>
    <x v="2"/>
    <x v="2"/>
    <x v="2"/>
    <s v="0. None"/>
    <x v="0"/>
    <n v="22"/>
    <n v="9"/>
    <x v="2"/>
  </r>
  <r>
    <x v="66"/>
    <s v="Boric Raphaelo"/>
    <x v="28"/>
    <x v="0"/>
    <x v="0"/>
    <x v="2"/>
    <x v="1"/>
    <x v="3"/>
    <s v="0. None"/>
    <x v="0"/>
    <n v="17"/>
    <n v="3"/>
    <x v="2"/>
  </r>
  <r>
    <x v="66"/>
    <s v="Kreffer Deejay"/>
    <x v="28"/>
    <x v="0"/>
    <x v="0"/>
    <x v="2"/>
    <x v="1"/>
    <x v="3"/>
    <s v="0. None"/>
    <x v="0"/>
    <n v="17"/>
    <n v="3"/>
    <x v="2"/>
  </r>
  <r>
    <x v="66"/>
    <s v="vd_Bosch Stefan"/>
    <x v="28"/>
    <x v="0"/>
    <x v="0"/>
    <x v="2"/>
    <x v="1"/>
    <x v="3"/>
    <s v="0. None"/>
    <x v="0"/>
    <n v="17"/>
    <n v="3"/>
    <x v="2"/>
  </r>
  <r>
    <x v="6"/>
    <s v="Buitenhek Luka"/>
    <x v="28"/>
    <x v="0"/>
    <x v="0"/>
    <x v="2"/>
    <x v="1"/>
    <x v="3"/>
    <s v="1. Gold"/>
    <x v="3"/>
    <n v="19"/>
    <n v="2"/>
    <x v="2"/>
  </r>
  <r>
    <x v="6"/>
    <s v="Jansen Dean"/>
    <x v="28"/>
    <x v="0"/>
    <x v="0"/>
    <x v="2"/>
    <x v="1"/>
    <x v="3"/>
    <s v="0. None"/>
    <x v="0"/>
    <n v="19"/>
    <n v="2"/>
    <x v="2"/>
  </r>
  <r>
    <x v="17"/>
    <s v="Huiskens Sam"/>
    <x v="28"/>
    <x v="0"/>
    <x v="0"/>
    <x v="2"/>
    <x v="1"/>
    <x v="2"/>
    <s v="0. None"/>
    <x v="0"/>
    <n v="22"/>
    <n v="4"/>
    <x v="2"/>
  </r>
  <r>
    <x v="17"/>
    <s v="Lever Rens"/>
    <x v="28"/>
    <x v="0"/>
    <x v="0"/>
    <x v="2"/>
    <x v="1"/>
    <x v="2"/>
    <s v="0. None"/>
    <x v="0"/>
    <n v="22"/>
    <n v="4"/>
    <x v="2"/>
  </r>
  <r>
    <x v="17"/>
    <s v="Smith Bryant"/>
    <x v="28"/>
    <x v="0"/>
    <x v="0"/>
    <x v="2"/>
    <x v="1"/>
    <x v="2"/>
    <s v="0. None"/>
    <x v="0"/>
    <n v="22"/>
    <n v="4"/>
    <x v="2"/>
  </r>
  <r>
    <x v="17"/>
    <s v="Smits Ian"/>
    <x v="28"/>
    <x v="0"/>
    <x v="0"/>
    <x v="2"/>
    <x v="1"/>
    <x v="2"/>
    <s v="0. None"/>
    <x v="0"/>
    <n v="22"/>
    <n v="4"/>
    <x v="2"/>
  </r>
  <r>
    <x v="18"/>
    <s v="Panday Neal"/>
    <x v="28"/>
    <x v="0"/>
    <x v="0"/>
    <x v="2"/>
    <x v="1"/>
    <x v="2"/>
    <s v="0. None"/>
    <x v="0"/>
    <n v="22"/>
    <n v="2"/>
    <x v="2"/>
  </r>
  <r>
    <x v="18"/>
    <s v="van_Ingen Lenn"/>
    <x v="28"/>
    <x v="0"/>
    <x v="0"/>
    <x v="2"/>
    <x v="1"/>
    <x v="2"/>
    <s v="0. None"/>
    <x v="0"/>
    <n v="22"/>
    <n v="2"/>
    <x v="2"/>
  </r>
  <r>
    <x v="57"/>
    <s v="Jongejan Sam"/>
    <x v="28"/>
    <x v="0"/>
    <x v="0"/>
    <x v="0"/>
    <x v="2"/>
    <x v="0"/>
    <s v="1. Gold"/>
    <x v="3"/>
    <n v="14"/>
    <n v="2"/>
    <x v="2"/>
  </r>
  <r>
    <x v="57"/>
    <s v="vd_Wijngaart Lisa"/>
    <x v="28"/>
    <x v="0"/>
    <x v="0"/>
    <x v="0"/>
    <x v="2"/>
    <x v="0"/>
    <s v="0. None"/>
    <x v="0"/>
    <n v="14"/>
    <n v="2"/>
    <x v="2"/>
  </r>
  <r>
    <x v="37"/>
    <s v="De_Rover Rens"/>
    <x v="28"/>
    <x v="0"/>
    <x v="0"/>
    <x v="0"/>
    <x v="1"/>
    <x v="0"/>
    <s v="0. None"/>
    <x v="0"/>
    <n v="26"/>
    <n v="2"/>
    <x v="2"/>
  </r>
  <r>
    <x v="37"/>
    <s v="van_Woggelum Nick"/>
    <x v="28"/>
    <x v="0"/>
    <x v="0"/>
    <x v="0"/>
    <x v="1"/>
    <x v="0"/>
    <s v="0. None"/>
    <x v="0"/>
    <n v="26"/>
    <n v="2"/>
    <x v="2"/>
  </r>
  <r>
    <x v="89"/>
    <s v="Visser Bas"/>
    <x v="28"/>
    <x v="0"/>
    <x v="0"/>
    <x v="0"/>
    <x v="1"/>
    <x v="3"/>
    <s v="0. None"/>
    <x v="0"/>
    <n v="13"/>
    <n v="1"/>
    <x v="2"/>
  </r>
  <r>
    <x v="42"/>
    <s v="Boer Railey"/>
    <x v="28"/>
    <x v="0"/>
    <x v="0"/>
    <x v="0"/>
    <x v="1"/>
    <x v="2"/>
    <s v="3. Bronze"/>
    <x v="2"/>
    <n v="4"/>
    <n v="1"/>
    <x v="2"/>
  </r>
  <r>
    <x v="98"/>
    <s v="Schreuder Tobias"/>
    <x v="28"/>
    <x v="0"/>
    <x v="0"/>
    <x v="0"/>
    <x v="1"/>
    <x v="2"/>
    <s v="2. Silver"/>
    <x v="0"/>
    <n v="2"/>
    <n v="1"/>
    <x v="2"/>
  </r>
  <r>
    <x v="7"/>
    <s v="Rook Bo"/>
    <x v="28"/>
    <x v="0"/>
    <x v="0"/>
    <x v="1"/>
    <x v="2"/>
    <x v="0"/>
    <s v="1. Gold"/>
    <x v="3"/>
    <n v="9"/>
    <n v="1"/>
    <x v="2"/>
  </r>
  <r>
    <x v="4"/>
    <s v="Loke Daisy"/>
    <x v="28"/>
    <x v="0"/>
    <x v="0"/>
    <x v="1"/>
    <x v="2"/>
    <x v="0"/>
    <s v="0. None"/>
    <x v="0"/>
    <n v="10"/>
    <n v="2"/>
    <x v="2"/>
  </r>
  <r>
    <x v="4"/>
    <s v="vd_Wijngaart Daphne"/>
    <x v="28"/>
    <x v="0"/>
    <x v="0"/>
    <x v="1"/>
    <x v="2"/>
    <x v="0"/>
    <s v="2. Silver"/>
    <x v="1"/>
    <n v="10"/>
    <n v="2"/>
    <x v="2"/>
  </r>
  <r>
    <x v="62"/>
    <s v="Kreffer Claudia"/>
    <x v="28"/>
    <x v="0"/>
    <x v="0"/>
    <x v="1"/>
    <x v="2"/>
    <x v="2"/>
    <s v="0. None"/>
    <x v="0"/>
    <n v="5"/>
    <n v="3"/>
    <x v="2"/>
  </r>
  <r>
    <x v="62"/>
    <s v="Van_Dorst Jennifer"/>
    <x v="28"/>
    <x v="0"/>
    <x v="0"/>
    <x v="1"/>
    <x v="2"/>
    <x v="2"/>
    <s v="0. None"/>
    <x v="0"/>
    <n v="5"/>
    <n v="3"/>
    <x v="2"/>
  </r>
  <r>
    <x v="62"/>
    <s v="Zwep Yvonne"/>
    <x v="28"/>
    <x v="0"/>
    <x v="0"/>
    <x v="1"/>
    <x v="2"/>
    <x v="2"/>
    <s v="2. Silver"/>
    <x v="1"/>
    <n v="5"/>
    <n v="3"/>
    <x v="2"/>
  </r>
  <r>
    <x v="26"/>
    <s v="Hessing Mitchell"/>
    <x v="28"/>
    <x v="0"/>
    <x v="0"/>
    <x v="1"/>
    <x v="1"/>
    <x v="0"/>
    <s v="3. Bronze"/>
    <x v="2"/>
    <n v="6"/>
    <n v="1"/>
    <x v="2"/>
  </r>
  <r>
    <x v="8"/>
    <s v="Oranje Cody"/>
    <x v="28"/>
    <x v="0"/>
    <x v="0"/>
    <x v="1"/>
    <x v="1"/>
    <x v="0"/>
    <s v="2. Silver"/>
    <x v="1"/>
    <n v="10"/>
    <n v="1"/>
    <x v="2"/>
  </r>
  <r>
    <x v="43"/>
    <s v="Grant Ronald"/>
    <x v="28"/>
    <x v="0"/>
    <x v="0"/>
    <x v="1"/>
    <x v="1"/>
    <x v="3"/>
    <s v="0. None"/>
    <x v="0"/>
    <n v="8"/>
    <n v="1"/>
    <x v="2"/>
  </r>
  <r>
    <x v="27"/>
    <s v="Hoving Joost"/>
    <x v="28"/>
    <x v="0"/>
    <x v="0"/>
    <x v="1"/>
    <x v="1"/>
    <x v="2"/>
    <s v="0. None"/>
    <x v="0"/>
    <n v="12"/>
    <n v="1"/>
    <x v="2"/>
  </r>
  <r>
    <x v="85"/>
    <s v="SSTK 1 (Hessing, Oranje, Rook, den_Hollander, vd_Wijngaart)"/>
    <x v="28"/>
    <x v="1"/>
    <x v="0"/>
    <x v="3"/>
    <x v="0"/>
    <x v="1"/>
    <s v="1. Gold"/>
    <x v="3"/>
    <n v="4"/>
    <n v="2"/>
    <x v="2"/>
  </r>
  <r>
    <x v="85"/>
    <s v="SSTK 2 (De_Rover, Jongejan, Loke, Van_Dalen, vd_Wijngaart)"/>
    <x v="28"/>
    <x v="1"/>
    <x v="0"/>
    <x v="3"/>
    <x v="0"/>
    <x v="1"/>
    <s v="3. Bronze"/>
    <x v="2"/>
    <n v="4"/>
    <n v="2"/>
    <x v="2"/>
  </r>
  <r>
    <x v="94"/>
    <s v="SSTK 3 (den_Hollander, Van_Dalen)"/>
    <x v="28"/>
    <x v="1"/>
    <x v="3"/>
    <x v="3"/>
    <x v="0"/>
    <x v="1"/>
    <s v="0. None"/>
    <x v="0"/>
    <n v="4"/>
    <n v="1"/>
    <x v="2"/>
  </r>
  <r>
    <x v="19"/>
    <s v="Boerwinkel Julia"/>
    <x v="28"/>
    <x v="0"/>
    <x v="0"/>
    <x v="2"/>
    <x v="0"/>
    <x v="2"/>
    <s v="0. None"/>
    <x v="0"/>
    <n v="95"/>
    <n v="14"/>
    <x v="2"/>
  </r>
  <r>
    <x v="19"/>
    <s v="Den_Os Mila"/>
    <x v="28"/>
    <x v="0"/>
    <x v="0"/>
    <x v="2"/>
    <x v="0"/>
    <x v="2"/>
    <s v="0. None"/>
    <x v="0"/>
    <n v="95"/>
    <n v="14"/>
    <x v="2"/>
  </r>
  <r>
    <x v="19"/>
    <s v="Edink Dana"/>
    <x v="28"/>
    <x v="0"/>
    <x v="0"/>
    <x v="2"/>
    <x v="0"/>
    <x v="2"/>
    <s v="0. None"/>
    <x v="0"/>
    <n v="95"/>
    <n v="14"/>
    <x v="2"/>
  </r>
  <r>
    <x v="19"/>
    <s v="Huiskens Sam"/>
    <x v="28"/>
    <x v="0"/>
    <x v="0"/>
    <x v="2"/>
    <x v="0"/>
    <x v="2"/>
    <s v="0. None"/>
    <x v="0"/>
    <n v="95"/>
    <n v="14"/>
    <x v="2"/>
  </r>
  <r>
    <x v="19"/>
    <s v="Jager Mirte"/>
    <x v="28"/>
    <x v="0"/>
    <x v="0"/>
    <x v="2"/>
    <x v="0"/>
    <x v="2"/>
    <s v="0. None"/>
    <x v="0"/>
    <n v="95"/>
    <n v="14"/>
    <x v="2"/>
  </r>
  <r>
    <x v="19"/>
    <s v="Kaya Ceren"/>
    <x v="28"/>
    <x v="0"/>
    <x v="0"/>
    <x v="2"/>
    <x v="0"/>
    <x v="2"/>
    <s v="0. None"/>
    <x v="0"/>
    <n v="95"/>
    <n v="14"/>
    <x v="2"/>
  </r>
  <r>
    <x v="19"/>
    <s v="Kaya Talia"/>
    <x v="28"/>
    <x v="0"/>
    <x v="0"/>
    <x v="2"/>
    <x v="0"/>
    <x v="2"/>
    <s v="0. None"/>
    <x v="0"/>
    <n v="95"/>
    <n v="14"/>
    <x v="2"/>
  </r>
  <r>
    <x v="19"/>
    <s v="Lever Rens"/>
    <x v="28"/>
    <x v="0"/>
    <x v="0"/>
    <x v="2"/>
    <x v="0"/>
    <x v="2"/>
    <s v="0. None"/>
    <x v="0"/>
    <n v="95"/>
    <n v="14"/>
    <x v="2"/>
  </r>
  <r>
    <x v="19"/>
    <s v="Papakonstantinou Maria"/>
    <x v="28"/>
    <x v="0"/>
    <x v="0"/>
    <x v="2"/>
    <x v="0"/>
    <x v="2"/>
    <s v="0. None"/>
    <x v="0"/>
    <n v="95"/>
    <n v="14"/>
    <x v="2"/>
  </r>
  <r>
    <x v="19"/>
    <s v="Remeeus Louis"/>
    <x v="28"/>
    <x v="0"/>
    <x v="0"/>
    <x v="2"/>
    <x v="0"/>
    <x v="2"/>
    <s v="0. None"/>
    <x v="0"/>
    <n v="95"/>
    <n v="14"/>
    <x v="2"/>
  </r>
  <r>
    <x v="19"/>
    <s v="Smid Femke"/>
    <x v="28"/>
    <x v="0"/>
    <x v="0"/>
    <x v="2"/>
    <x v="0"/>
    <x v="2"/>
    <s v="0. None"/>
    <x v="0"/>
    <n v="95"/>
    <n v="14"/>
    <x v="2"/>
  </r>
  <r>
    <x v="19"/>
    <s v="Smith Bryant"/>
    <x v="28"/>
    <x v="0"/>
    <x v="0"/>
    <x v="2"/>
    <x v="0"/>
    <x v="2"/>
    <s v="0. None"/>
    <x v="0"/>
    <n v="95"/>
    <n v="14"/>
    <x v="2"/>
  </r>
  <r>
    <x v="19"/>
    <s v="Smits Ian"/>
    <x v="28"/>
    <x v="0"/>
    <x v="0"/>
    <x v="2"/>
    <x v="0"/>
    <x v="2"/>
    <s v="0. None"/>
    <x v="0"/>
    <n v="95"/>
    <n v="14"/>
    <x v="2"/>
  </r>
  <r>
    <x v="19"/>
    <s v="van_Dorst JoÃ©"/>
    <x v="28"/>
    <x v="0"/>
    <x v="0"/>
    <x v="2"/>
    <x v="0"/>
    <x v="2"/>
    <s v="0. None"/>
    <x v="0"/>
    <n v="95"/>
    <n v="14"/>
    <x v="2"/>
  </r>
  <r>
    <x v="28"/>
    <s v="Boer Railey"/>
    <x v="28"/>
    <x v="0"/>
    <x v="0"/>
    <x v="3"/>
    <x v="0"/>
    <x v="2"/>
    <s v="0. None"/>
    <x v="0"/>
    <n v="26"/>
    <n v="6"/>
    <x v="2"/>
  </r>
  <r>
    <x v="28"/>
    <s v="Hoving Joost"/>
    <x v="28"/>
    <x v="0"/>
    <x v="0"/>
    <x v="3"/>
    <x v="0"/>
    <x v="2"/>
    <s v="0. None"/>
    <x v="0"/>
    <n v="26"/>
    <n v="6"/>
    <x v="2"/>
  </r>
  <r>
    <x v="28"/>
    <s v="Kreffer Claudia"/>
    <x v="28"/>
    <x v="0"/>
    <x v="0"/>
    <x v="3"/>
    <x v="0"/>
    <x v="2"/>
    <s v="0. None"/>
    <x v="0"/>
    <n v="26"/>
    <n v="6"/>
    <x v="2"/>
  </r>
  <r>
    <x v="28"/>
    <s v="Schreuder Tobias"/>
    <x v="28"/>
    <x v="0"/>
    <x v="0"/>
    <x v="3"/>
    <x v="0"/>
    <x v="2"/>
    <s v="0. None"/>
    <x v="0"/>
    <n v="26"/>
    <n v="6"/>
    <x v="2"/>
  </r>
  <r>
    <x v="28"/>
    <s v="Van_Dorst Jennifer"/>
    <x v="28"/>
    <x v="0"/>
    <x v="0"/>
    <x v="3"/>
    <x v="0"/>
    <x v="2"/>
    <s v="0. None"/>
    <x v="0"/>
    <n v="26"/>
    <n v="6"/>
    <x v="2"/>
  </r>
  <r>
    <x v="28"/>
    <s v="Zwep Yvonne"/>
    <x v="28"/>
    <x v="0"/>
    <x v="0"/>
    <x v="3"/>
    <x v="0"/>
    <x v="2"/>
    <s v="0. None"/>
    <x v="0"/>
    <n v="26"/>
    <n v="6"/>
    <x v="2"/>
  </r>
  <r>
    <x v="20"/>
    <s v="Hagman Kyra"/>
    <x v="28"/>
    <x v="0"/>
    <x v="1"/>
    <x v="2"/>
    <x v="2"/>
    <x v="1"/>
    <s v="0. None"/>
    <x v="0"/>
    <n v="12"/>
    <n v="1"/>
    <x v="2"/>
  </r>
  <r>
    <x v="86"/>
    <s v="Drevijn Nikki"/>
    <x v="28"/>
    <x v="0"/>
    <x v="1"/>
    <x v="2"/>
    <x v="2"/>
    <x v="1"/>
    <s v="1. Gold"/>
    <x v="3"/>
    <n v="4"/>
    <n v="1"/>
    <x v="2"/>
  </r>
  <r>
    <x v="87"/>
    <s v="v/d_Wijngaart Kiki"/>
    <x v="28"/>
    <x v="0"/>
    <x v="1"/>
    <x v="2"/>
    <x v="2"/>
    <x v="0"/>
    <s v="3. Bronze"/>
    <x v="2"/>
    <n v="5"/>
    <n v="1"/>
    <x v="2"/>
  </r>
  <r>
    <x v="77"/>
    <s v="Edink Ella"/>
    <x v="28"/>
    <x v="0"/>
    <x v="1"/>
    <x v="2"/>
    <x v="2"/>
    <x v="1"/>
    <s v="3. Bronze"/>
    <x v="2"/>
    <n v="5"/>
    <n v="1"/>
    <x v="2"/>
  </r>
  <r>
    <x v="9"/>
    <s v="Edink Dana"/>
    <x v="28"/>
    <x v="0"/>
    <x v="1"/>
    <x v="2"/>
    <x v="2"/>
    <x v="2"/>
    <s v="0. None"/>
    <x v="0"/>
    <n v="11"/>
    <n v="4"/>
    <x v="2"/>
  </r>
  <r>
    <x v="9"/>
    <s v="Levens Jannouk"/>
    <x v="28"/>
    <x v="0"/>
    <x v="1"/>
    <x v="2"/>
    <x v="2"/>
    <x v="2"/>
    <s v="0. None"/>
    <x v="0"/>
    <n v="11"/>
    <n v="4"/>
    <x v="2"/>
  </r>
  <r>
    <x v="9"/>
    <s v="Tijsmans Eva"/>
    <x v="28"/>
    <x v="0"/>
    <x v="1"/>
    <x v="2"/>
    <x v="2"/>
    <x v="2"/>
    <s v="0. None"/>
    <x v="0"/>
    <n v="11"/>
    <n v="4"/>
    <x v="2"/>
  </r>
  <r>
    <x v="9"/>
    <s v="vd_Vlist Lana"/>
    <x v="28"/>
    <x v="0"/>
    <x v="1"/>
    <x v="2"/>
    <x v="2"/>
    <x v="2"/>
    <s v="0. None"/>
    <x v="0"/>
    <n v="11"/>
    <n v="4"/>
    <x v="2"/>
  </r>
  <r>
    <x v="75"/>
    <s v="Den_Os Mila"/>
    <x v="28"/>
    <x v="0"/>
    <x v="1"/>
    <x v="2"/>
    <x v="2"/>
    <x v="2"/>
    <s v="0. None"/>
    <x v="0"/>
    <n v="17"/>
    <n v="3"/>
    <x v="2"/>
  </r>
  <r>
    <x v="75"/>
    <s v="Jager Mirte"/>
    <x v="28"/>
    <x v="0"/>
    <x v="1"/>
    <x v="2"/>
    <x v="2"/>
    <x v="2"/>
    <s v="0. None"/>
    <x v="0"/>
    <n v="17"/>
    <n v="3"/>
    <x v="2"/>
  </r>
  <r>
    <x v="75"/>
    <s v="v/D_Sluis Evie"/>
    <x v="28"/>
    <x v="0"/>
    <x v="1"/>
    <x v="2"/>
    <x v="2"/>
    <x v="2"/>
    <s v="0. None"/>
    <x v="0"/>
    <n v="17"/>
    <n v="3"/>
    <x v="2"/>
  </r>
  <r>
    <x v="21"/>
    <s v="Remeeus Louis"/>
    <x v="28"/>
    <x v="0"/>
    <x v="1"/>
    <x v="2"/>
    <x v="2"/>
    <x v="2"/>
    <s v="0. None"/>
    <x v="0"/>
    <n v="20"/>
    <n v="2"/>
    <x v="2"/>
  </r>
  <r>
    <x v="21"/>
    <s v="Smid Femke"/>
    <x v="28"/>
    <x v="0"/>
    <x v="1"/>
    <x v="2"/>
    <x v="2"/>
    <x v="2"/>
    <s v="0. None"/>
    <x v="0"/>
    <n v="20"/>
    <n v="2"/>
    <x v="2"/>
  </r>
  <r>
    <x v="22"/>
    <s v="Kaya Ceren"/>
    <x v="28"/>
    <x v="0"/>
    <x v="1"/>
    <x v="2"/>
    <x v="2"/>
    <x v="2"/>
    <s v="0. None"/>
    <x v="0"/>
    <n v="10"/>
    <n v="1"/>
    <x v="2"/>
  </r>
  <r>
    <x v="10"/>
    <s v="Kreffer Deejay"/>
    <x v="28"/>
    <x v="0"/>
    <x v="1"/>
    <x v="2"/>
    <x v="1"/>
    <x v="1"/>
    <s v="2. Silver"/>
    <x v="1"/>
    <n v="12"/>
    <n v="1"/>
    <x v="2"/>
  </r>
  <r>
    <x v="67"/>
    <s v="Boric Raphaelo"/>
    <x v="28"/>
    <x v="0"/>
    <x v="1"/>
    <x v="2"/>
    <x v="1"/>
    <x v="1"/>
    <s v="0. None"/>
    <x v="0"/>
    <n v="10"/>
    <n v="2"/>
    <x v="2"/>
  </r>
  <r>
    <x v="67"/>
    <s v="vd_Bosch Stefan"/>
    <x v="28"/>
    <x v="0"/>
    <x v="1"/>
    <x v="2"/>
    <x v="1"/>
    <x v="1"/>
    <s v="0. None"/>
    <x v="0"/>
    <n v="10"/>
    <n v="2"/>
    <x v="2"/>
  </r>
  <r>
    <x v="88"/>
    <s v="Buitenhek Luka"/>
    <x v="28"/>
    <x v="0"/>
    <x v="1"/>
    <x v="2"/>
    <x v="1"/>
    <x v="3"/>
    <s v="3. Bronze"/>
    <x v="2"/>
    <n v="6"/>
    <n v="2"/>
    <x v="2"/>
  </r>
  <r>
    <x v="88"/>
    <s v="Jansen Dean"/>
    <x v="28"/>
    <x v="0"/>
    <x v="1"/>
    <x v="2"/>
    <x v="1"/>
    <x v="3"/>
    <s v="2. Silver"/>
    <x v="1"/>
    <n v="6"/>
    <n v="2"/>
    <x v="2"/>
  </r>
  <r>
    <x v="23"/>
    <s v="Panday Neal"/>
    <x v="28"/>
    <x v="0"/>
    <x v="1"/>
    <x v="2"/>
    <x v="1"/>
    <x v="2"/>
    <s v="0. None"/>
    <x v="0"/>
    <n v="15"/>
    <n v="2"/>
    <x v="2"/>
  </r>
  <r>
    <x v="23"/>
    <s v="van_Ingen Lenn"/>
    <x v="28"/>
    <x v="0"/>
    <x v="1"/>
    <x v="2"/>
    <x v="1"/>
    <x v="2"/>
    <s v="0. None"/>
    <x v="0"/>
    <n v="15"/>
    <n v="2"/>
    <x v="2"/>
  </r>
  <r>
    <x v="63"/>
    <s v="Huiskens Sam"/>
    <x v="28"/>
    <x v="0"/>
    <x v="1"/>
    <x v="2"/>
    <x v="1"/>
    <x v="2"/>
    <s v="0. None"/>
    <x v="0"/>
    <n v="18"/>
    <n v="3"/>
    <x v="2"/>
  </r>
  <r>
    <x v="63"/>
    <s v="Lever Rens"/>
    <x v="28"/>
    <x v="0"/>
    <x v="1"/>
    <x v="2"/>
    <x v="1"/>
    <x v="2"/>
    <s v="0. None"/>
    <x v="0"/>
    <n v="18"/>
    <n v="3"/>
    <x v="2"/>
  </r>
  <r>
    <x v="63"/>
    <s v="Smith Bryant"/>
    <x v="28"/>
    <x v="0"/>
    <x v="1"/>
    <x v="2"/>
    <x v="1"/>
    <x v="2"/>
    <s v="0. None"/>
    <x v="0"/>
    <n v="18"/>
    <n v="3"/>
    <x v="2"/>
  </r>
  <r>
    <x v="44"/>
    <s v="Jongejan Sam"/>
    <x v="28"/>
    <x v="0"/>
    <x v="1"/>
    <x v="0"/>
    <x v="2"/>
    <x v="1"/>
    <s v="0. None"/>
    <x v="0"/>
    <n v="5"/>
    <n v="1"/>
    <x v="2"/>
  </r>
  <r>
    <x v="59"/>
    <s v="vd_Wijngaart Lisa"/>
    <x v="28"/>
    <x v="0"/>
    <x v="1"/>
    <x v="0"/>
    <x v="2"/>
    <x v="1"/>
    <s v="2. Silver"/>
    <x v="1"/>
    <n v="6"/>
    <n v="1"/>
    <x v="2"/>
  </r>
  <r>
    <x v="56"/>
    <s v="van_Woggelum Nick"/>
    <x v="28"/>
    <x v="0"/>
    <x v="1"/>
    <x v="0"/>
    <x v="1"/>
    <x v="0"/>
    <s v="0. None"/>
    <x v="0"/>
    <n v="8"/>
    <n v="1"/>
    <x v="2"/>
  </r>
  <r>
    <x v="41"/>
    <s v="De_Rover Rens"/>
    <x v="28"/>
    <x v="0"/>
    <x v="1"/>
    <x v="0"/>
    <x v="1"/>
    <x v="0"/>
    <s v="0. None"/>
    <x v="0"/>
    <n v="10"/>
    <n v="1"/>
    <x v="2"/>
  </r>
  <r>
    <x v="83"/>
    <s v="Van_Dalen Jesse"/>
    <x v="28"/>
    <x v="0"/>
    <x v="1"/>
    <x v="0"/>
    <x v="1"/>
    <x v="1"/>
    <s v="0. None"/>
    <x v="0"/>
    <n v="10"/>
    <n v="1"/>
    <x v="2"/>
  </r>
  <r>
    <x v="1"/>
    <s v="Stellingwerf Daan"/>
    <x v="28"/>
    <x v="0"/>
    <x v="1"/>
    <x v="0"/>
    <x v="1"/>
    <x v="1"/>
    <s v="0. None"/>
    <x v="0"/>
    <n v="5"/>
    <n v="1"/>
    <x v="2"/>
  </r>
  <r>
    <x v="50"/>
    <s v="Boom Pascal"/>
    <x v="28"/>
    <x v="0"/>
    <x v="1"/>
    <x v="0"/>
    <x v="1"/>
    <x v="0"/>
    <s v="0. None"/>
    <x v="0"/>
    <n v="5"/>
    <n v="2"/>
    <x v="2"/>
  </r>
  <r>
    <x v="50"/>
    <s v="den_Hollander Denny"/>
    <x v="28"/>
    <x v="0"/>
    <x v="1"/>
    <x v="0"/>
    <x v="1"/>
    <x v="0"/>
    <s v="0. None"/>
    <x v="0"/>
    <n v="5"/>
    <n v="2"/>
    <x v="2"/>
  </r>
  <r>
    <x v="92"/>
    <s v="vd_Bos Kevin"/>
    <x v="28"/>
    <x v="0"/>
    <x v="1"/>
    <x v="0"/>
    <x v="1"/>
    <x v="3"/>
    <s v="2. Silver"/>
    <x v="1"/>
    <n v="4"/>
    <n v="2"/>
    <x v="2"/>
  </r>
  <r>
    <x v="92"/>
    <s v="Visser Bas"/>
    <x v="28"/>
    <x v="0"/>
    <x v="1"/>
    <x v="0"/>
    <x v="1"/>
    <x v="3"/>
    <s v="1. Gold"/>
    <x v="3"/>
    <n v="4"/>
    <n v="2"/>
    <x v="2"/>
  </r>
  <r>
    <x v="93"/>
    <s v="Schreuder Tobias"/>
    <x v="28"/>
    <x v="0"/>
    <x v="1"/>
    <x v="0"/>
    <x v="1"/>
    <x v="2"/>
    <s v="3. Bronze"/>
    <x v="2"/>
    <n v="4"/>
    <n v="1"/>
    <x v="2"/>
  </r>
  <r>
    <x v="64"/>
    <s v="Boer Railey"/>
    <x v="28"/>
    <x v="0"/>
    <x v="1"/>
    <x v="0"/>
    <x v="1"/>
    <x v="2"/>
    <s v="3. Bronze"/>
    <x v="0"/>
    <n v="3"/>
    <n v="1"/>
    <x v="2"/>
  </r>
  <r>
    <x v="12"/>
    <s v="vd_Wijngaart Daphne"/>
    <x v="28"/>
    <x v="0"/>
    <x v="1"/>
    <x v="1"/>
    <x v="2"/>
    <x v="0"/>
    <s v="3. Bronze"/>
    <x v="2"/>
    <n v="8"/>
    <n v="1"/>
    <x v="2"/>
  </r>
  <r>
    <x v="29"/>
    <s v="Loke Daisy"/>
    <x v="28"/>
    <x v="0"/>
    <x v="1"/>
    <x v="1"/>
    <x v="2"/>
    <x v="1"/>
    <s v="0. None"/>
    <x v="0"/>
    <n v="7"/>
    <n v="1"/>
    <x v="2"/>
  </r>
  <r>
    <x v="65"/>
    <s v="Zwep Yvonne"/>
    <x v="28"/>
    <x v="0"/>
    <x v="1"/>
    <x v="1"/>
    <x v="2"/>
    <x v="2"/>
    <s v="2. Silver"/>
    <x v="0"/>
    <n v="2"/>
    <n v="1"/>
    <x v="2"/>
  </r>
  <r>
    <x v="71"/>
    <s v="Oranje Cody"/>
    <x v="28"/>
    <x v="0"/>
    <x v="1"/>
    <x v="1"/>
    <x v="1"/>
    <x v="1"/>
    <s v="3. Bronze"/>
    <x v="2"/>
    <n v="6"/>
    <n v="1"/>
    <x v="2"/>
  </r>
  <r>
    <x v="13"/>
    <s v="Hessing Mitchell"/>
    <x v="28"/>
    <x v="0"/>
    <x v="1"/>
    <x v="1"/>
    <x v="1"/>
    <x v="1"/>
    <s v="1. Gold"/>
    <x v="3"/>
    <n v="8"/>
    <n v="1"/>
    <x v="2"/>
  </r>
  <r>
    <x v="47"/>
    <s v="den_Hollander Roy"/>
    <x v="28"/>
    <x v="0"/>
    <x v="1"/>
    <x v="1"/>
    <x v="1"/>
    <x v="1"/>
    <s v="2. Silver"/>
    <x v="1"/>
    <n v="9"/>
    <n v="2"/>
    <x v="2"/>
  </r>
  <r>
    <x v="47"/>
    <s v="van_den_Tol Peter"/>
    <x v="28"/>
    <x v="0"/>
    <x v="1"/>
    <x v="1"/>
    <x v="1"/>
    <x v="1"/>
    <s v="0. None"/>
    <x v="0"/>
    <n v="9"/>
    <n v="2"/>
    <x v="2"/>
  </r>
  <r>
    <x v="84"/>
    <s v="Grant Ronald"/>
    <x v="28"/>
    <x v="0"/>
    <x v="1"/>
    <x v="1"/>
    <x v="1"/>
    <x v="1"/>
    <s v="2. Silver"/>
    <x v="1"/>
    <n v="6"/>
    <n v="1"/>
    <x v="2"/>
  </r>
  <r>
    <x v="61"/>
    <s v="vd_Wijngaart Lisa"/>
    <x v="28"/>
    <x v="0"/>
    <x v="1"/>
    <x v="0"/>
    <x v="2"/>
    <x v="1"/>
    <s v="0. None"/>
    <x v="0"/>
    <n v="6"/>
    <n v="1"/>
    <x v="2"/>
  </r>
  <r>
    <x v="2"/>
    <s v="Boom Pascal"/>
    <x v="28"/>
    <x v="0"/>
    <x v="1"/>
    <x v="0"/>
    <x v="1"/>
    <x v="1"/>
    <s v="0. None"/>
    <x v="0"/>
    <n v="18"/>
    <n v="4"/>
    <x v="2"/>
  </r>
  <r>
    <x v="2"/>
    <s v="den_Hollander Denny"/>
    <x v="28"/>
    <x v="0"/>
    <x v="1"/>
    <x v="0"/>
    <x v="1"/>
    <x v="1"/>
    <s v="0. None"/>
    <x v="0"/>
    <n v="18"/>
    <n v="4"/>
    <x v="2"/>
  </r>
  <r>
    <x v="2"/>
    <s v="De_Rover Rens"/>
    <x v="28"/>
    <x v="0"/>
    <x v="1"/>
    <x v="0"/>
    <x v="1"/>
    <x v="1"/>
    <s v="0. None"/>
    <x v="0"/>
    <n v="18"/>
    <n v="4"/>
    <x v="2"/>
  </r>
  <r>
    <x v="2"/>
    <s v="Van_Dalen Jesse"/>
    <x v="28"/>
    <x v="0"/>
    <x v="1"/>
    <x v="0"/>
    <x v="1"/>
    <x v="1"/>
    <s v="0. None"/>
    <x v="0"/>
    <n v="18"/>
    <n v="4"/>
    <x v="2"/>
  </r>
  <r>
    <x v="32"/>
    <s v="Loke Daisy"/>
    <x v="28"/>
    <x v="0"/>
    <x v="1"/>
    <x v="1"/>
    <x v="2"/>
    <x v="1"/>
    <s v="0. None"/>
    <x v="0"/>
    <n v="10"/>
    <n v="1"/>
    <x v="2"/>
  </r>
  <r>
    <x v="14"/>
    <s v="den_Hollander Roy"/>
    <x v="28"/>
    <x v="0"/>
    <x v="1"/>
    <x v="1"/>
    <x v="1"/>
    <x v="1"/>
    <s v="1. Gold"/>
    <x v="3"/>
    <n v="17"/>
    <n v="4"/>
    <x v="2"/>
  </r>
  <r>
    <x v="14"/>
    <s v="Grant Ronald"/>
    <x v="28"/>
    <x v="0"/>
    <x v="1"/>
    <x v="1"/>
    <x v="1"/>
    <x v="1"/>
    <s v="0. None"/>
    <x v="0"/>
    <n v="17"/>
    <n v="4"/>
    <x v="2"/>
  </r>
  <r>
    <x v="14"/>
    <s v="Hessing Mitchell"/>
    <x v="28"/>
    <x v="0"/>
    <x v="1"/>
    <x v="1"/>
    <x v="1"/>
    <x v="1"/>
    <s v="0. None"/>
    <x v="0"/>
    <n v="17"/>
    <n v="4"/>
    <x v="2"/>
  </r>
  <r>
    <x v="14"/>
    <s v="Oranje Cody"/>
    <x v="28"/>
    <x v="0"/>
    <x v="1"/>
    <x v="1"/>
    <x v="1"/>
    <x v="1"/>
    <s v="0. None"/>
    <x v="0"/>
    <n v="17"/>
    <n v="4"/>
    <x v="2"/>
  </r>
  <r>
    <x v="52"/>
    <s v="Grant Ronald"/>
    <x v="28"/>
    <x v="0"/>
    <x v="2"/>
    <x v="1"/>
    <x v="1"/>
    <x v="1"/>
    <s v="0. None"/>
    <x v="0"/>
    <n v="12"/>
    <n v="1"/>
    <x v="2"/>
  </r>
  <r>
    <x v="4"/>
    <s v="Sinner Andrea"/>
    <x v="29"/>
    <x v="0"/>
    <x v="0"/>
    <x v="1"/>
    <x v="2"/>
    <x v="0"/>
    <s v="0. None"/>
    <x v="0"/>
    <n v="10"/>
    <n v="1"/>
    <x v="1"/>
  </r>
  <r>
    <x v="90"/>
    <s v="Schniering Leonie"/>
    <x v="29"/>
    <x v="0"/>
    <x v="0"/>
    <x v="1"/>
    <x v="2"/>
    <x v="3"/>
    <s v="1. Gold"/>
    <x v="3"/>
    <n v="4"/>
    <n v="1"/>
    <x v="1"/>
  </r>
  <r>
    <x v="73"/>
    <s v="Lenz Tobias"/>
    <x v="29"/>
    <x v="0"/>
    <x v="0"/>
    <x v="1"/>
    <x v="1"/>
    <x v="0"/>
    <s v="0. None"/>
    <x v="0"/>
    <n v="5"/>
    <n v="1"/>
    <x v="1"/>
  </r>
  <r>
    <x v="43"/>
    <s v="Aljasem Ahmad"/>
    <x v="29"/>
    <x v="0"/>
    <x v="0"/>
    <x v="1"/>
    <x v="1"/>
    <x v="3"/>
    <s v="0. None"/>
    <x v="0"/>
    <n v="8"/>
    <n v="2"/>
    <x v="1"/>
  </r>
  <r>
    <x v="43"/>
    <s v="Hassani Mahdi"/>
    <x v="29"/>
    <x v="0"/>
    <x v="0"/>
    <x v="1"/>
    <x v="1"/>
    <x v="3"/>
    <s v="3. Bronze"/>
    <x v="2"/>
    <n v="8"/>
    <n v="2"/>
    <x v="1"/>
  </r>
  <r>
    <x v="46"/>
    <s v="Schniering Leonie"/>
    <x v="29"/>
    <x v="0"/>
    <x v="1"/>
    <x v="1"/>
    <x v="2"/>
    <x v="1"/>
    <s v="3. Bronze"/>
    <x v="2"/>
    <n v="5"/>
    <n v="1"/>
    <x v="1"/>
  </r>
  <r>
    <x v="12"/>
    <s v="Sinner Andrea"/>
    <x v="29"/>
    <x v="0"/>
    <x v="1"/>
    <x v="1"/>
    <x v="2"/>
    <x v="0"/>
    <s v="0. None"/>
    <x v="0"/>
    <n v="8"/>
    <n v="1"/>
    <x v="1"/>
  </r>
  <r>
    <x v="71"/>
    <s v="Hassani Mahdi"/>
    <x v="29"/>
    <x v="0"/>
    <x v="1"/>
    <x v="1"/>
    <x v="1"/>
    <x v="1"/>
    <s v="0. None"/>
    <x v="0"/>
    <n v="6"/>
    <n v="1"/>
    <x v="1"/>
  </r>
  <r>
    <x v="13"/>
    <s v="Lenz Tobias"/>
    <x v="29"/>
    <x v="0"/>
    <x v="1"/>
    <x v="1"/>
    <x v="1"/>
    <x v="1"/>
    <s v="0. None"/>
    <x v="0"/>
    <n v="8"/>
    <n v="1"/>
    <x v="1"/>
  </r>
  <r>
    <x v="99"/>
    <s v="Aljasem Ahmad"/>
    <x v="29"/>
    <x v="0"/>
    <x v="1"/>
    <x v="1"/>
    <x v="1"/>
    <x v="3"/>
    <s v="2. Silver"/>
    <x v="1"/>
    <n v="3"/>
    <n v="1"/>
    <x v="1"/>
  </r>
  <r>
    <x v="32"/>
    <s v="Sinner Andrea"/>
    <x v="29"/>
    <x v="0"/>
    <x v="1"/>
    <x v="1"/>
    <x v="2"/>
    <x v="1"/>
    <s v="2. Silver"/>
    <x v="1"/>
    <n v="10"/>
    <n v="1"/>
    <x v="1"/>
  </r>
  <r>
    <x v="15"/>
    <s v="Bouymejjan Khalila"/>
    <x v="30"/>
    <x v="0"/>
    <x v="0"/>
    <x v="2"/>
    <x v="2"/>
    <x v="3"/>
    <s v="3. Bronze"/>
    <x v="2"/>
    <n v="24"/>
    <n v="1"/>
    <x v="2"/>
  </r>
  <r>
    <x v="34"/>
    <s v="Alshwikh_Alabd Katrin"/>
    <x v="30"/>
    <x v="0"/>
    <x v="0"/>
    <x v="2"/>
    <x v="2"/>
    <x v="2"/>
    <s v="0. None"/>
    <x v="0"/>
    <n v="13"/>
    <n v="4"/>
    <x v="2"/>
  </r>
  <r>
    <x v="34"/>
    <s v="Alshwikh_Alabd Laren"/>
    <x v="30"/>
    <x v="0"/>
    <x v="0"/>
    <x v="2"/>
    <x v="2"/>
    <x v="2"/>
    <s v="2. Silver"/>
    <x v="1"/>
    <n v="13"/>
    <n v="4"/>
    <x v="2"/>
  </r>
  <r>
    <x v="34"/>
    <s v="Alshwikh_Alabd Yasmen"/>
    <x v="30"/>
    <x v="0"/>
    <x v="0"/>
    <x v="2"/>
    <x v="2"/>
    <x v="2"/>
    <s v="1. Gold"/>
    <x v="3"/>
    <n v="13"/>
    <n v="4"/>
    <x v="2"/>
  </r>
  <r>
    <x v="34"/>
    <s v="Kien Josephine"/>
    <x v="30"/>
    <x v="0"/>
    <x v="0"/>
    <x v="2"/>
    <x v="2"/>
    <x v="2"/>
    <s v="0. None"/>
    <x v="0"/>
    <n v="13"/>
    <n v="4"/>
    <x v="2"/>
  </r>
  <r>
    <x v="17"/>
    <s v="Blittersdorf Fynn"/>
    <x v="30"/>
    <x v="0"/>
    <x v="0"/>
    <x v="2"/>
    <x v="1"/>
    <x v="2"/>
    <s v="0. None"/>
    <x v="0"/>
    <n v="22"/>
    <n v="1"/>
    <x v="2"/>
  </r>
  <r>
    <x v="18"/>
    <s v="Kien Luis_Marc"/>
    <x v="30"/>
    <x v="0"/>
    <x v="0"/>
    <x v="2"/>
    <x v="1"/>
    <x v="2"/>
    <s v="0. None"/>
    <x v="0"/>
    <n v="22"/>
    <n v="1"/>
    <x v="2"/>
  </r>
  <r>
    <x v="57"/>
    <s v="Bouymejjan Lina"/>
    <x v="30"/>
    <x v="0"/>
    <x v="0"/>
    <x v="0"/>
    <x v="2"/>
    <x v="0"/>
    <s v="0. None"/>
    <x v="0"/>
    <n v="14"/>
    <n v="2"/>
    <x v="2"/>
  </r>
  <r>
    <x v="57"/>
    <s v="DAmato Collien"/>
    <x v="30"/>
    <x v="0"/>
    <x v="0"/>
    <x v="0"/>
    <x v="2"/>
    <x v="0"/>
    <s v="0. None"/>
    <x v="0"/>
    <n v="14"/>
    <n v="2"/>
    <x v="2"/>
  </r>
  <r>
    <x v="8"/>
    <s v="MÃ¼ller Justin"/>
    <x v="30"/>
    <x v="0"/>
    <x v="0"/>
    <x v="1"/>
    <x v="1"/>
    <x v="0"/>
    <s v="0. None"/>
    <x v="0"/>
    <n v="10"/>
    <n v="1"/>
    <x v="2"/>
  </r>
  <r>
    <x v="27"/>
    <s v="Alshwikh_Alabd Mohamd_Said"/>
    <x v="30"/>
    <x v="0"/>
    <x v="0"/>
    <x v="1"/>
    <x v="1"/>
    <x v="2"/>
    <s v="2. Silver"/>
    <x v="1"/>
    <n v="12"/>
    <n v="1"/>
    <x v="2"/>
  </r>
  <r>
    <x v="19"/>
    <s v="Alshwikh_Alabd Katrin"/>
    <x v="30"/>
    <x v="0"/>
    <x v="0"/>
    <x v="2"/>
    <x v="0"/>
    <x v="2"/>
    <s v="0. None"/>
    <x v="0"/>
    <n v="95"/>
    <n v="6"/>
    <x v="2"/>
  </r>
  <r>
    <x v="19"/>
    <s v="Alshwikh_Alabd Laren"/>
    <x v="30"/>
    <x v="0"/>
    <x v="0"/>
    <x v="2"/>
    <x v="0"/>
    <x v="2"/>
    <s v="2. Silver"/>
    <x v="1"/>
    <n v="95"/>
    <n v="6"/>
    <x v="2"/>
  </r>
  <r>
    <x v="19"/>
    <s v="Alshwikh_Alabd Yasmen"/>
    <x v="30"/>
    <x v="0"/>
    <x v="0"/>
    <x v="2"/>
    <x v="0"/>
    <x v="2"/>
    <s v="0. None"/>
    <x v="0"/>
    <n v="95"/>
    <n v="6"/>
    <x v="2"/>
  </r>
  <r>
    <x v="19"/>
    <s v="Blittersdorf Fynn"/>
    <x v="30"/>
    <x v="0"/>
    <x v="0"/>
    <x v="2"/>
    <x v="0"/>
    <x v="2"/>
    <s v="0. None"/>
    <x v="0"/>
    <n v="95"/>
    <n v="6"/>
    <x v="2"/>
  </r>
  <r>
    <x v="19"/>
    <s v="Kien Josephine"/>
    <x v="30"/>
    <x v="0"/>
    <x v="0"/>
    <x v="2"/>
    <x v="0"/>
    <x v="2"/>
    <s v="0. None"/>
    <x v="0"/>
    <n v="95"/>
    <n v="6"/>
    <x v="2"/>
  </r>
  <r>
    <x v="19"/>
    <s v="Kien Luis_Marc"/>
    <x v="30"/>
    <x v="0"/>
    <x v="0"/>
    <x v="2"/>
    <x v="0"/>
    <x v="2"/>
    <s v="0. None"/>
    <x v="0"/>
    <n v="95"/>
    <n v="6"/>
    <x v="2"/>
  </r>
  <r>
    <x v="28"/>
    <s v="Alshwikh_Alabd Mohamd_Said"/>
    <x v="30"/>
    <x v="0"/>
    <x v="0"/>
    <x v="3"/>
    <x v="0"/>
    <x v="2"/>
    <s v="0. None"/>
    <x v="0"/>
    <n v="26"/>
    <n v="1"/>
    <x v="2"/>
  </r>
  <r>
    <x v="20"/>
    <s v="Bouymejjan Khalila"/>
    <x v="30"/>
    <x v="0"/>
    <x v="1"/>
    <x v="2"/>
    <x v="2"/>
    <x v="1"/>
    <s v="0. None"/>
    <x v="0"/>
    <n v="12"/>
    <n v="1"/>
    <x v="2"/>
  </r>
  <r>
    <x v="9"/>
    <s v="Alshwikh_Alabd Yasmen"/>
    <x v="30"/>
    <x v="0"/>
    <x v="1"/>
    <x v="2"/>
    <x v="2"/>
    <x v="2"/>
    <s v="1. Gold"/>
    <x v="3"/>
    <n v="11"/>
    <n v="1"/>
    <x v="2"/>
  </r>
  <r>
    <x v="75"/>
    <s v="Alshwikh_Alabd Katrin"/>
    <x v="30"/>
    <x v="0"/>
    <x v="1"/>
    <x v="2"/>
    <x v="2"/>
    <x v="2"/>
    <s v="0. None"/>
    <x v="0"/>
    <n v="17"/>
    <n v="1"/>
    <x v="2"/>
  </r>
  <r>
    <x v="21"/>
    <s v="Alshwikh_Alabd Laren"/>
    <x v="30"/>
    <x v="0"/>
    <x v="1"/>
    <x v="2"/>
    <x v="2"/>
    <x v="2"/>
    <s v="0. None"/>
    <x v="0"/>
    <n v="20"/>
    <n v="2"/>
    <x v="2"/>
  </r>
  <r>
    <x v="21"/>
    <s v="Kien Josephine"/>
    <x v="30"/>
    <x v="0"/>
    <x v="1"/>
    <x v="2"/>
    <x v="2"/>
    <x v="2"/>
    <s v="2. Silver"/>
    <x v="1"/>
    <n v="20"/>
    <n v="2"/>
    <x v="2"/>
  </r>
  <r>
    <x v="80"/>
    <s v="Blittersdorf Fynn"/>
    <x v="30"/>
    <x v="0"/>
    <x v="1"/>
    <x v="2"/>
    <x v="1"/>
    <x v="2"/>
    <s v="1. Gold"/>
    <x v="3"/>
    <n v="16"/>
    <n v="1"/>
    <x v="2"/>
  </r>
  <r>
    <x v="63"/>
    <s v="Kien Luis_Marc"/>
    <x v="30"/>
    <x v="0"/>
    <x v="1"/>
    <x v="2"/>
    <x v="1"/>
    <x v="2"/>
    <s v="0. None"/>
    <x v="0"/>
    <n v="18"/>
    <n v="1"/>
    <x v="2"/>
  </r>
  <r>
    <x v="44"/>
    <s v="Bouymejjan Lina"/>
    <x v="30"/>
    <x v="0"/>
    <x v="1"/>
    <x v="0"/>
    <x v="2"/>
    <x v="1"/>
    <s v="1. Gold"/>
    <x v="3"/>
    <n v="5"/>
    <n v="1"/>
    <x v="2"/>
  </r>
  <r>
    <x v="59"/>
    <s v="DAmato Collien"/>
    <x v="30"/>
    <x v="0"/>
    <x v="1"/>
    <x v="0"/>
    <x v="2"/>
    <x v="1"/>
    <s v="0. None"/>
    <x v="0"/>
    <n v="6"/>
    <n v="1"/>
    <x v="2"/>
  </r>
  <r>
    <x v="30"/>
    <s v="MÃ¼ller Justin"/>
    <x v="30"/>
    <x v="0"/>
    <x v="1"/>
    <x v="1"/>
    <x v="1"/>
    <x v="0"/>
    <s v="0. None"/>
    <x v="0"/>
    <n v="12"/>
    <n v="1"/>
    <x v="2"/>
  </r>
  <r>
    <x v="48"/>
    <s v="Alshwikh_Alabd Mohamd_Said"/>
    <x v="30"/>
    <x v="0"/>
    <x v="1"/>
    <x v="1"/>
    <x v="1"/>
    <x v="2"/>
    <s v="0. None"/>
    <x v="0"/>
    <n v="5"/>
    <n v="1"/>
    <x v="2"/>
  </r>
  <r>
    <x v="61"/>
    <s v="DAmato Collien"/>
    <x v="30"/>
    <x v="0"/>
    <x v="1"/>
    <x v="0"/>
    <x v="2"/>
    <x v="1"/>
    <s v="0. None"/>
    <x v="0"/>
    <n v="6"/>
    <n v="1"/>
    <x v="2"/>
  </r>
  <r>
    <x v="51"/>
    <s v="Bouymejjan Lina"/>
    <x v="30"/>
    <x v="0"/>
    <x v="2"/>
    <x v="0"/>
    <x v="2"/>
    <x v="1"/>
    <s v="0. None"/>
    <x v="0"/>
    <n v="7"/>
    <n v="2"/>
    <x v="2"/>
  </r>
  <r>
    <x v="51"/>
    <s v="DAmato Collien"/>
    <x v="30"/>
    <x v="0"/>
    <x v="2"/>
    <x v="0"/>
    <x v="2"/>
    <x v="1"/>
    <s v="2. Silver"/>
    <x v="1"/>
    <n v="7"/>
    <n v="2"/>
    <x v="2"/>
  </r>
  <r>
    <x v="15"/>
    <s v="Lana Wende_van_der"/>
    <x v="31"/>
    <x v="0"/>
    <x v="0"/>
    <x v="2"/>
    <x v="2"/>
    <x v="3"/>
    <s v="0. None"/>
    <x v="0"/>
    <n v="24"/>
    <n v="2"/>
    <x v="1"/>
  </r>
  <r>
    <x v="15"/>
    <s v="neef sinne"/>
    <x v="31"/>
    <x v="0"/>
    <x v="0"/>
    <x v="2"/>
    <x v="2"/>
    <x v="3"/>
    <s v="0. None"/>
    <x v="0"/>
    <n v="24"/>
    <n v="2"/>
    <x v="1"/>
  </r>
  <r>
    <x v="16"/>
    <s v="weide_van_der jazzlynn"/>
    <x v="31"/>
    <x v="0"/>
    <x v="0"/>
    <x v="2"/>
    <x v="2"/>
    <x v="2"/>
    <s v="0. None"/>
    <x v="0"/>
    <n v="21"/>
    <n v="1"/>
    <x v="1"/>
  </r>
  <r>
    <x v="34"/>
    <s v="ye xixi"/>
    <x v="31"/>
    <x v="0"/>
    <x v="0"/>
    <x v="2"/>
    <x v="2"/>
    <x v="2"/>
    <s v="0. None"/>
    <x v="0"/>
    <n v="13"/>
    <n v="1"/>
    <x v="1"/>
  </r>
  <r>
    <x v="5"/>
    <s v="decker_den cheyenne"/>
    <x v="31"/>
    <x v="0"/>
    <x v="0"/>
    <x v="2"/>
    <x v="2"/>
    <x v="2"/>
    <s v="0. None"/>
    <x v="0"/>
    <n v="22"/>
    <n v="2"/>
    <x v="1"/>
  </r>
  <r>
    <x v="5"/>
    <s v="mitgenberg melanie"/>
    <x v="31"/>
    <x v="0"/>
    <x v="0"/>
    <x v="2"/>
    <x v="2"/>
    <x v="2"/>
    <s v="2. Silver"/>
    <x v="1"/>
    <n v="22"/>
    <n v="2"/>
    <x v="1"/>
  </r>
  <r>
    <x v="53"/>
    <s v="Boyd Verspuij"/>
    <x v="31"/>
    <x v="0"/>
    <x v="0"/>
    <x v="2"/>
    <x v="1"/>
    <x v="0"/>
    <s v="3. Bronze"/>
    <x v="2"/>
    <n v="6"/>
    <n v="1"/>
    <x v="1"/>
  </r>
  <r>
    <x v="35"/>
    <s v="ye jaden"/>
    <x v="31"/>
    <x v="0"/>
    <x v="0"/>
    <x v="2"/>
    <x v="1"/>
    <x v="2"/>
    <s v="0. None"/>
    <x v="0"/>
    <n v="13"/>
    <n v="1"/>
    <x v="1"/>
  </r>
  <r>
    <x v="39"/>
    <s v="cornet maurice"/>
    <x v="31"/>
    <x v="0"/>
    <x v="0"/>
    <x v="1"/>
    <x v="1"/>
    <x v="2"/>
    <s v="3. Bronze"/>
    <x v="2"/>
    <n v="5"/>
    <n v="1"/>
    <x v="1"/>
  </r>
  <r>
    <x v="19"/>
    <s v="decker_den cheyenne"/>
    <x v="31"/>
    <x v="0"/>
    <x v="0"/>
    <x v="2"/>
    <x v="0"/>
    <x v="2"/>
    <s v="0. None"/>
    <x v="0"/>
    <n v="95"/>
    <n v="5"/>
    <x v="1"/>
  </r>
  <r>
    <x v="19"/>
    <s v="mitgenberg melanie"/>
    <x v="31"/>
    <x v="0"/>
    <x v="0"/>
    <x v="2"/>
    <x v="0"/>
    <x v="2"/>
    <s v="0. None"/>
    <x v="0"/>
    <n v="95"/>
    <n v="5"/>
    <x v="1"/>
  </r>
  <r>
    <x v="19"/>
    <s v="weide_van_der jazzlynn"/>
    <x v="31"/>
    <x v="0"/>
    <x v="0"/>
    <x v="2"/>
    <x v="0"/>
    <x v="2"/>
    <s v="0. None"/>
    <x v="0"/>
    <n v="95"/>
    <n v="5"/>
    <x v="1"/>
  </r>
  <r>
    <x v="19"/>
    <s v="ye jaden"/>
    <x v="31"/>
    <x v="0"/>
    <x v="0"/>
    <x v="2"/>
    <x v="0"/>
    <x v="2"/>
    <s v="0. None"/>
    <x v="0"/>
    <n v="95"/>
    <n v="5"/>
    <x v="1"/>
  </r>
  <r>
    <x v="19"/>
    <s v="ye xixi"/>
    <x v="31"/>
    <x v="0"/>
    <x v="0"/>
    <x v="2"/>
    <x v="0"/>
    <x v="2"/>
    <s v="0. None"/>
    <x v="0"/>
    <n v="95"/>
    <n v="5"/>
    <x v="1"/>
  </r>
  <r>
    <x v="28"/>
    <s v="cornet maurice"/>
    <x v="31"/>
    <x v="0"/>
    <x v="0"/>
    <x v="3"/>
    <x v="0"/>
    <x v="2"/>
    <s v="0. None"/>
    <x v="0"/>
    <n v="26"/>
    <n v="1"/>
    <x v="1"/>
  </r>
  <r>
    <x v="78"/>
    <s v="Lana Wende_van_der"/>
    <x v="31"/>
    <x v="0"/>
    <x v="1"/>
    <x v="2"/>
    <x v="2"/>
    <x v="3"/>
    <s v="0. None"/>
    <x v="0"/>
    <n v="7"/>
    <n v="2"/>
    <x v="1"/>
  </r>
  <r>
    <x v="78"/>
    <s v="neef sinne"/>
    <x v="31"/>
    <x v="0"/>
    <x v="1"/>
    <x v="2"/>
    <x v="2"/>
    <x v="3"/>
    <s v="0. None"/>
    <x v="0"/>
    <n v="7"/>
    <n v="2"/>
    <x v="1"/>
  </r>
  <r>
    <x v="9"/>
    <s v="decker_den cheyenne"/>
    <x v="31"/>
    <x v="0"/>
    <x v="1"/>
    <x v="2"/>
    <x v="2"/>
    <x v="2"/>
    <s v="0. None"/>
    <x v="0"/>
    <n v="11"/>
    <n v="1"/>
    <x v="1"/>
  </r>
  <r>
    <x v="75"/>
    <s v="mitgenberg melanie"/>
    <x v="31"/>
    <x v="0"/>
    <x v="1"/>
    <x v="2"/>
    <x v="2"/>
    <x v="2"/>
    <s v="0. None"/>
    <x v="0"/>
    <n v="17"/>
    <n v="3"/>
    <x v="1"/>
  </r>
  <r>
    <x v="75"/>
    <s v="weide_van_der jazzlynn"/>
    <x v="31"/>
    <x v="0"/>
    <x v="1"/>
    <x v="2"/>
    <x v="2"/>
    <x v="2"/>
    <s v="0. None"/>
    <x v="0"/>
    <n v="17"/>
    <n v="3"/>
    <x v="1"/>
  </r>
  <r>
    <x v="75"/>
    <s v="ye xixi"/>
    <x v="31"/>
    <x v="0"/>
    <x v="1"/>
    <x v="2"/>
    <x v="2"/>
    <x v="2"/>
    <s v="0. None"/>
    <x v="0"/>
    <n v="17"/>
    <n v="3"/>
    <x v="1"/>
  </r>
  <r>
    <x v="67"/>
    <s v="Boyd Verspuij"/>
    <x v="31"/>
    <x v="0"/>
    <x v="1"/>
    <x v="2"/>
    <x v="1"/>
    <x v="1"/>
    <s v="1. Gold"/>
    <x v="3"/>
    <n v="10"/>
    <n v="1"/>
    <x v="1"/>
  </r>
  <r>
    <x v="80"/>
    <s v="ye jaden"/>
    <x v="31"/>
    <x v="0"/>
    <x v="1"/>
    <x v="2"/>
    <x v="1"/>
    <x v="2"/>
    <s v="0. None"/>
    <x v="0"/>
    <n v="16"/>
    <n v="1"/>
    <x v="1"/>
  </r>
  <r>
    <x v="48"/>
    <s v="cornet maurice"/>
    <x v="31"/>
    <x v="0"/>
    <x v="1"/>
    <x v="1"/>
    <x v="1"/>
    <x v="2"/>
    <s v="1. Gold"/>
    <x v="3"/>
    <n v="5"/>
    <n v="1"/>
    <x v="1"/>
  </r>
  <r>
    <x v="15"/>
    <s v="Smink Margaretha"/>
    <x v="32"/>
    <x v="0"/>
    <x v="0"/>
    <x v="2"/>
    <x v="2"/>
    <x v="3"/>
    <s v="0. None"/>
    <x v="0"/>
    <n v="24"/>
    <n v="1"/>
    <x v="2"/>
  </r>
  <r>
    <x v="16"/>
    <s v="Aneq Ibtihaal"/>
    <x v="32"/>
    <x v="0"/>
    <x v="0"/>
    <x v="2"/>
    <x v="2"/>
    <x v="2"/>
    <s v="2. Silver"/>
    <x v="1"/>
    <n v="21"/>
    <n v="1"/>
    <x v="2"/>
  </r>
  <r>
    <x v="5"/>
    <s v="Luyt Jada"/>
    <x v="32"/>
    <x v="0"/>
    <x v="0"/>
    <x v="2"/>
    <x v="2"/>
    <x v="2"/>
    <s v="0. None"/>
    <x v="0"/>
    <n v="22"/>
    <n v="1"/>
    <x v="2"/>
  </r>
  <r>
    <x v="35"/>
    <s v="Boer Omar"/>
    <x v="32"/>
    <x v="0"/>
    <x v="0"/>
    <x v="2"/>
    <x v="1"/>
    <x v="2"/>
    <s v="0. None"/>
    <x v="0"/>
    <n v="13"/>
    <n v="1"/>
    <x v="2"/>
  </r>
  <r>
    <x v="18"/>
    <s v="Edel Jaycen"/>
    <x v="32"/>
    <x v="0"/>
    <x v="0"/>
    <x v="2"/>
    <x v="1"/>
    <x v="2"/>
    <s v="2. Silver"/>
    <x v="1"/>
    <n v="22"/>
    <n v="2"/>
    <x v="2"/>
  </r>
  <r>
    <x v="18"/>
    <s v="Ergin Aydan"/>
    <x v="32"/>
    <x v="0"/>
    <x v="0"/>
    <x v="2"/>
    <x v="1"/>
    <x v="2"/>
    <s v="0. None"/>
    <x v="0"/>
    <n v="22"/>
    <n v="2"/>
    <x v="2"/>
  </r>
  <r>
    <x v="0"/>
    <s v="van_de_Veerdonk Chris"/>
    <x v="32"/>
    <x v="0"/>
    <x v="0"/>
    <x v="0"/>
    <x v="0"/>
    <x v="0"/>
    <s v="3. Bronze"/>
    <x v="2"/>
    <n v="6"/>
    <n v="1"/>
    <x v="2"/>
  </r>
  <r>
    <x v="36"/>
    <s v="Hartman Bo"/>
    <x v="32"/>
    <x v="0"/>
    <x v="0"/>
    <x v="0"/>
    <x v="2"/>
    <x v="3"/>
    <s v="3. Bronze"/>
    <x v="2"/>
    <n v="7"/>
    <n v="1"/>
    <x v="2"/>
  </r>
  <r>
    <x v="37"/>
    <s v="Macaya Chris"/>
    <x v="32"/>
    <x v="0"/>
    <x v="0"/>
    <x v="0"/>
    <x v="1"/>
    <x v="0"/>
    <s v="0. None"/>
    <x v="0"/>
    <n v="26"/>
    <n v="2"/>
    <x v="2"/>
  </r>
  <r>
    <x v="37"/>
    <s v="Simons Ricardo"/>
    <x v="32"/>
    <x v="0"/>
    <x v="0"/>
    <x v="0"/>
    <x v="1"/>
    <x v="0"/>
    <s v="2. Silver"/>
    <x v="1"/>
    <n v="26"/>
    <n v="2"/>
    <x v="2"/>
  </r>
  <r>
    <x v="89"/>
    <s v="Martha Zayiet"/>
    <x v="32"/>
    <x v="0"/>
    <x v="0"/>
    <x v="0"/>
    <x v="1"/>
    <x v="3"/>
    <s v="2. Silver"/>
    <x v="1"/>
    <n v="13"/>
    <n v="1"/>
    <x v="2"/>
  </r>
  <r>
    <x v="85"/>
    <s v="Taekwon-Do Academy G. Idili (Hartman, Idili, Nia, Simons, van_de_Veerdonk)"/>
    <x v="32"/>
    <x v="1"/>
    <x v="0"/>
    <x v="3"/>
    <x v="0"/>
    <x v="1"/>
    <s v="2. Silver"/>
    <x v="1"/>
    <n v="4"/>
    <n v="1"/>
    <x v="2"/>
  </r>
  <r>
    <x v="19"/>
    <s v="Boer Omar"/>
    <x v="32"/>
    <x v="0"/>
    <x v="0"/>
    <x v="2"/>
    <x v="0"/>
    <x v="2"/>
    <s v="0. None"/>
    <x v="0"/>
    <n v="95"/>
    <n v="3"/>
    <x v="2"/>
  </r>
  <r>
    <x v="19"/>
    <s v="Edel Jaycen"/>
    <x v="32"/>
    <x v="0"/>
    <x v="0"/>
    <x v="2"/>
    <x v="0"/>
    <x v="2"/>
    <s v="0. None"/>
    <x v="0"/>
    <n v="95"/>
    <n v="3"/>
    <x v="2"/>
  </r>
  <r>
    <x v="19"/>
    <s v="Luyt Jada"/>
    <x v="32"/>
    <x v="0"/>
    <x v="0"/>
    <x v="2"/>
    <x v="0"/>
    <x v="2"/>
    <s v="0. None"/>
    <x v="0"/>
    <n v="95"/>
    <n v="3"/>
    <x v="2"/>
  </r>
  <r>
    <x v="20"/>
    <s v="Smink Margaretha"/>
    <x v="32"/>
    <x v="0"/>
    <x v="1"/>
    <x v="2"/>
    <x v="2"/>
    <x v="1"/>
    <s v="0. None"/>
    <x v="0"/>
    <n v="12"/>
    <n v="1"/>
    <x v="2"/>
  </r>
  <r>
    <x v="87"/>
    <s v="Nia Romaissa"/>
    <x v="32"/>
    <x v="0"/>
    <x v="1"/>
    <x v="2"/>
    <x v="2"/>
    <x v="0"/>
    <s v="0. None"/>
    <x v="0"/>
    <n v="5"/>
    <n v="1"/>
    <x v="2"/>
  </r>
  <r>
    <x v="9"/>
    <s v="Luyt Indy"/>
    <x v="32"/>
    <x v="0"/>
    <x v="1"/>
    <x v="2"/>
    <x v="2"/>
    <x v="2"/>
    <s v="0. None"/>
    <x v="0"/>
    <n v="11"/>
    <n v="1"/>
    <x v="2"/>
  </r>
  <r>
    <x v="21"/>
    <s v="Luyt Jada"/>
    <x v="32"/>
    <x v="0"/>
    <x v="1"/>
    <x v="2"/>
    <x v="2"/>
    <x v="2"/>
    <s v="0. None"/>
    <x v="0"/>
    <n v="20"/>
    <n v="1"/>
    <x v="2"/>
  </r>
  <r>
    <x v="23"/>
    <s v="Ergin Aydan"/>
    <x v="32"/>
    <x v="0"/>
    <x v="1"/>
    <x v="2"/>
    <x v="1"/>
    <x v="2"/>
    <s v="0. None"/>
    <x v="0"/>
    <n v="15"/>
    <n v="1"/>
    <x v="2"/>
  </r>
  <r>
    <x v="80"/>
    <s v="Boer Omar"/>
    <x v="32"/>
    <x v="0"/>
    <x v="1"/>
    <x v="2"/>
    <x v="1"/>
    <x v="2"/>
    <s v="0. None"/>
    <x v="0"/>
    <n v="16"/>
    <n v="1"/>
    <x v="2"/>
  </r>
  <r>
    <x v="41"/>
    <s v="Macaya Chris"/>
    <x v="32"/>
    <x v="0"/>
    <x v="1"/>
    <x v="0"/>
    <x v="1"/>
    <x v="0"/>
    <s v="0. None"/>
    <x v="0"/>
    <n v="10"/>
    <n v="1"/>
    <x v="2"/>
  </r>
  <r>
    <x v="83"/>
    <s v="Martha Zayiet"/>
    <x v="32"/>
    <x v="0"/>
    <x v="1"/>
    <x v="0"/>
    <x v="1"/>
    <x v="1"/>
    <s v="0. None"/>
    <x v="0"/>
    <n v="10"/>
    <n v="2"/>
    <x v="2"/>
  </r>
  <r>
    <x v="83"/>
    <s v="van_de_Veerdonk Chris"/>
    <x v="32"/>
    <x v="0"/>
    <x v="1"/>
    <x v="0"/>
    <x v="1"/>
    <x v="1"/>
    <s v="1. Gold"/>
    <x v="3"/>
    <n v="10"/>
    <n v="2"/>
    <x v="2"/>
  </r>
  <r>
    <x v="2"/>
    <s v="van_de_Veerdonk Chris"/>
    <x v="32"/>
    <x v="0"/>
    <x v="1"/>
    <x v="0"/>
    <x v="1"/>
    <x v="1"/>
    <s v="2. Silver"/>
    <x v="1"/>
    <n v="18"/>
    <n v="1"/>
    <x v="2"/>
  </r>
  <r>
    <x v="16"/>
    <s v="Braham Aisha"/>
    <x v="33"/>
    <x v="0"/>
    <x v="0"/>
    <x v="2"/>
    <x v="2"/>
    <x v="2"/>
    <s v="0. None"/>
    <x v="0"/>
    <n v="21"/>
    <n v="3"/>
    <x v="2"/>
  </r>
  <r>
    <x v="16"/>
    <s v="el_Yousfi Roufaida"/>
    <x v="33"/>
    <x v="0"/>
    <x v="0"/>
    <x v="2"/>
    <x v="2"/>
    <x v="2"/>
    <s v="0. None"/>
    <x v="0"/>
    <n v="21"/>
    <n v="3"/>
    <x v="2"/>
  </r>
  <r>
    <x v="16"/>
    <s v="v.d._Zee Femke"/>
    <x v="33"/>
    <x v="0"/>
    <x v="0"/>
    <x v="2"/>
    <x v="2"/>
    <x v="2"/>
    <s v="0. None"/>
    <x v="0"/>
    <n v="21"/>
    <n v="3"/>
    <x v="2"/>
  </r>
  <r>
    <x v="5"/>
    <s v="Braham Senna"/>
    <x v="33"/>
    <x v="0"/>
    <x v="0"/>
    <x v="2"/>
    <x v="2"/>
    <x v="2"/>
    <s v="3. Bronze"/>
    <x v="2"/>
    <n v="22"/>
    <n v="3"/>
    <x v="2"/>
  </r>
  <r>
    <x v="5"/>
    <s v="Commers Salena"/>
    <x v="33"/>
    <x v="0"/>
    <x v="0"/>
    <x v="2"/>
    <x v="2"/>
    <x v="2"/>
    <s v="0. None"/>
    <x v="0"/>
    <n v="22"/>
    <n v="3"/>
    <x v="2"/>
  </r>
  <r>
    <x v="5"/>
    <s v="van_Leeuwen Sam"/>
    <x v="33"/>
    <x v="0"/>
    <x v="0"/>
    <x v="2"/>
    <x v="2"/>
    <x v="2"/>
    <s v="0. None"/>
    <x v="0"/>
    <n v="22"/>
    <n v="3"/>
    <x v="2"/>
  </r>
  <r>
    <x v="17"/>
    <s v="Kalasok Leusha"/>
    <x v="33"/>
    <x v="0"/>
    <x v="0"/>
    <x v="2"/>
    <x v="1"/>
    <x v="2"/>
    <s v="0. None"/>
    <x v="0"/>
    <n v="22"/>
    <n v="3"/>
    <x v="2"/>
  </r>
  <r>
    <x v="17"/>
    <s v="Kocer Railyson"/>
    <x v="33"/>
    <x v="0"/>
    <x v="0"/>
    <x v="2"/>
    <x v="1"/>
    <x v="2"/>
    <s v="0. None"/>
    <x v="0"/>
    <n v="22"/>
    <n v="3"/>
    <x v="2"/>
  </r>
  <r>
    <x v="17"/>
    <s v="Mendeszoon Manoah"/>
    <x v="33"/>
    <x v="0"/>
    <x v="0"/>
    <x v="2"/>
    <x v="1"/>
    <x v="2"/>
    <s v="0. None"/>
    <x v="0"/>
    <n v="22"/>
    <n v="3"/>
    <x v="2"/>
  </r>
  <r>
    <x v="18"/>
    <s v="van_Leeuwen Guus"/>
    <x v="33"/>
    <x v="0"/>
    <x v="0"/>
    <x v="2"/>
    <x v="1"/>
    <x v="2"/>
    <s v="0. None"/>
    <x v="0"/>
    <n v="22"/>
    <n v="1"/>
    <x v="2"/>
  </r>
  <r>
    <x v="27"/>
    <s v="Kalasok Andrei"/>
    <x v="33"/>
    <x v="0"/>
    <x v="0"/>
    <x v="1"/>
    <x v="1"/>
    <x v="2"/>
    <s v="0. None"/>
    <x v="0"/>
    <n v="12"/>
    <n v="1"/>
    <x v="2"/>
  </r>
  <r>
    <x v="19"/>
    <s v="Braham Aisha"/>
    <x v="33"/>
    <x v="0"/>
    <x v="0"/>
    <x v="2"/>
    <x v="0"/>
    <x v="2"/>
    <s v="0. None"/>
    <x v="0"/>
    <n v="95"/>
    <n v="12"/>
    <x v="2"/>
  </r>
  <r>
    <x v="19"/>
    <s v="Braham Senna"/>
    <x v="33"/>
    <x v="0"/>
    <x v="0"/>
    <x v="2"/>
    <x v="0"/>
    <x v="2"/>
    <s v="0. None"/>
    <x v="0"/>
    <n v="95"/>
    <n v="12"/>
    <x v="2"/>
  </r>
  <r>
    <x v="19"/>
    <s v="Commers Salena"/>
    <x v="33"/>
    <x v="0"/>
    <x v="0"/>
    <x v="2"/>
    <x v="0"/>
    <x v="2"/>
    <s v="0. None"/>
    <x v="0"/>
    <n v="95"/>
    <n v="12"/>
    <x v="2"/>
  </r>
  <r>
    <x v="19"/>
    <s v="el_Yousfi Damine"/>
    <x v="33"/>
    <x v="0"/>
    <x v="0"/>
    <x v="2"/>
    <x v="0"/>
    <x v="2"/>
    <s v="0. None"/>
    <x v="0"/>
    <n v="95"/>
    <n v="12"/>
    <x v="2"/>
  </r>
  <r>
    <x v="19"/>
    <s v="el_Yousfi Roufaida"/>
    <x v="33"/>
    <x v="0"/>
    <x v="0"/>
    <x v="2"/>
    <x v="0"/>
    <x v="2"/>
    <s v="0. None"/>
    <x v="0"/>
    <n v="95"/>
    <n v="12"/>
    <x v="2"/>
  </r>
  <r>
    <x v="19"/>
    <s v="Hotsma Sara"/>
    <x v="33"/>
    <x v="0"/>
    <x v="0"/>
    <x v="2"/>
    <x v="0"/>
    <x v="2"/>
    <s v="0. None"/>
    <x v="0"/>
    <n v="95"/>
    <n v="12"/>
    <x v="2"/>
  </r>
  <r>
    <x v="19"/>
    <s v="Kalasok Leusha"/>
    <x v="33"/>
    <x v="0"/>
    <x v="0"/>
    <x v="2"/>
    <x v="0"/>
    <x v="2"/>
    <s v="0. None"/>
    <x v="0"/>
    <n v="95"/>
    <n v="12"/>
    <x v="2"/>
  </r>
  <r>
    <x v="19"/>
    <s v="Kocer Railyson"/>
    <x v="33"/>
    <x v="0"/>
    <x v="0"/>
    <x v="2"/>
    <x v="0"/>
    <x v="2"/>
    <s v="0. None"/>
    <x v="0"/>
    <n v="95"/>
    <n v="12"/>
    <x v="2"/>
  </r>
  <r>
    <x v="19"/>
    <s v="Mendeszoon Manoah"/>
    <x v="33"/>
    <x v="0"/>
    <x v="0"/>
    <x v="2"/>
    <x v="0"/>
    <x v="2"/>
    <s v="0. None"/>
    <x v="0"/>
    <n v="95"/>
    <n v="12"/>
    <x v="2"/>
  </r>
  <r>
    <x v="19"/>
    <s v="v.d._Zee Femke"/>
    <x v="33"/>
    <x v="0"/>
    <x v="0"/>
    <x v="2"/>
    <x v="0"/>
    <x v="2"/>
    <s v="0. None"/>
    <x v="0"/>
    <n v="95"/>
    <n v="12"/>
    <x v="2"/>
  </r>
  <r>
    <x v="19"/>
    <s v="van_Leeuwen Guus"/>
    <x v="33"/>
    <x v="0"/>
    <x v="0"/>
    <x v="2"/>
    <x v="0"/>
    <x v="2"/>
    <s v="0. None"/>
    <x v="0"/>
    <n v="95"/>
    <n v="12"/>
    <x v="2"/>
  </r>
  <r>
    <x v="19"/>
    <s v="van_Leeuwen Sam"/>
    <x v="33"/>
    <x v="0"/>
    <x v="0"/>
    <x v="2"/>
    <x v="0"/>
    <x v="2"/>
    <s v="0. None"/>
    <x v="0"/>
    <n v="95"/>
    <n v="12"/>
    <x v="2"/>
  </r>
  <r>
    <x v="28"/>
    <s v="Kalasok Andrei"/>
    <x v="33"/>
    <x v="0"/>
    <x v="0"/>
    <x v="3"/>
    <x v="0"/>
    <x v="2"/>
    <s v="0. None"/>
    <x v="0"/>
    <n v="26"/>
    <n v="1"/>
    <x v="2"/>
  </r>
  <r>
    <x v="9"/>
    <s v="Commers Salena"/>
    <x v="33"/>
    <x v="0"/>
    <x v="1"/>
    <x v="2"/>
    <x v="2"/>
    <x v="2"/>
    <s v="0. None"/>
    <x v="0"/>
    <n v="11"/>
    <n v="1"/>
    <x v="2"/>
  </r>
  <r>
    <x v="75"/>
    <s v="el_Yousfi Roufaida"/>
    <x v="33"/>
    <x v="0"/>
    <x v="1"/>
    <x v="2"/>
    <x v="2"/>
    <x v="2"/>
    <s v="2. Silver"/>
    <x v="1"/>
    <n v="17"/>
    <n v="2"/>
    <x v="2"/>
  </r>
  <r>
    <x v="75"/>
    <s v="Hotsma Sara"/>
    <x v="33"/>
    <x v="0"/>
    <x v="1"/>
    <x v="2"/>
    <x v="2"/>
    <x v="2"/>
    <s v="0. None"/>
    <x v="0"/>
    <n v="17"/>
    <n v="2"/>
    <x v="2"/>
  </r>
  <r>
    <x v="21"/>
    <s v="Braham Aisha"/>
    <x v="33"/>
    <x v="0"/>
    <x v="1"/>
    <x v="2"/>
    <x v="2"/>
    <x v="2"/>
    <s v="3. Bronze"/>
    <x v="2"/>
    <n v="20"/>
    <n v="2"/>
    <x v="2"/>
  </r>
  <r>
    <x v="21"/>
    <s v="v.d._Zee Femke"/>
    <x v="33"/>
    <x v="0"/>
    <x v="1"/>
    <x v="2"/>
    <x v="2"/>
    <x v="2"/>
    <s v="0. None"/>
    <x v="0"/>
    <n v="20"/>
    <n v="2"/>
    <x v="2"/>
  </r>
  <r>
    <x v="22"/>
    <s v="van_Leeuwen Sam"/>
    <x v="33"/>
    <x v="0"/>
    <x v="1"/>
    <x v="2"/>
    <x v="2"/>
    <x v="2"/>
    <s v="0. None"/>
    <x v="0"/>
    <n v="10"/>
    <n v="1"/>
    <x v="2"/>
  </r>
  <r>
    <x v="23"/>
    <s v="el_Yousfi Damine"/>
    <x v="33"/>
    <x v="0"/>
    <x v="1"/>
    <x v="2"/>
    <x v="1"/>
    <x v="2"/>
    <s v="0. None"/>
    <x v="0"/>
    <n v="15"/>
    <n v="2"/>
    <x v="2"/>
  </r>
  <r>
    <x v="23"/>
    <s v="Mendeszoon Manoah"/>
    <x v="33"/>
    <x v="0"/>
    <x v="1"/>
    <x v="2"/>
    <x v="1"/>
    <x v="2"/>
    <s v="0. None"/>
    <x v="0"/>
    <n v="15"/>
    <n v="2"/>
    <x v="2"/>
  </r>
  <r>
    <x v="80"/>
    <s v="Kalasok Leusha"/>
    <x v="33"/>
    <x v="0"/>
    <x v="1"/>
    <x v="2"/>
    <x v="1"/>
    <x v="2"/>
    <s v="0. None"/>
    <x v="0"/>
    <n v="16"/>
    <n v="3"/>
    <x v="2"/>
  </r>
  <r>
    <x v="80"/>
    <s v="Kocer Railyson"/>
    <x v="33"/>
    <x v="0"/>
    <x v="1"/>
    <x v="2"/>
    <x v="1"/>
    <x v="2"/>
    <s v="0. None"/>
    <x v="0"/>
    <n v="16"/>
    <n v="3"/>
    <x v="2"/>
  </r>
  <r>
    <x v="80"/>
    <s v="van_Leeuwen Guus"/>
    <x v="33"/>
    <x v="0"/>
    <x v="1"/>
    <x v="2"/>
    <x v="1"/>
    <x v="2"/>
    <s v="0. None"/>
    <x v="0"/>
    <n v="16"/>
    <n v="3"/>
    <x v="2"/>
  </r>
  <r>
    <x v="49"/>
    <s v="Kalasok Andrei"/>
    <x v="33"/>
    <x v="0"/>
    <x v="1"/>
    <x v="1"/>
    <x v="1"/>
    <x v="2"/>
    <s v="1. Gold"/>
    <x v="3"/>
    <n v="6"/>
    <n v="1"/>
    <x v="2"/>
  </r>
  <r>
    <x v="66"/>
    <s v="Ingham Ben"/>
    <x v="34"/>
    <x v="0"/>
    <x v="0"/>
    <x v="2"/>
    <x v="1"/>
    <x v="3"/>
    <s v="0. None"/>
    <x v="0"/>
    <n v="17"/>
    <n v="2"/>
    <x v="0"/>
  </r>
  <r>
    <x v="66"/>
    <s v="Peart Joseph"/>
    <x v="34"/>
    <x v="0"/>
    <x v="0"/>
    <x v="2"/>
    <x v="1"/>
    <x v="3"/>
    <s v="0. None"/>
    <x v="0"/>
    <n v="17"/>
    <n v="2"/>
    <x v="0"/>
  </r>
  <r>
    <x v="88"/>
    <s v="Ingham Ben"/>
    <x v="34"/>
    <x v="0"/>
    <x v="1"/>
    <x v="2"/>
    <x v="1"/>
    <x v="3"/>
    <s v="0. None"/>
    <x v="0"/>
    <n v="6"/>
    <n v="2"/>
    <x v="0"/>
  </r>
  <r>
    <x v="88"/>
    <s v="Peart Joseph"/>
    <x v="34"/>
    <x v="0"/>
    <x v="1"/>
    <x v="2"/>
    <x v="1"/>
    <x v="3"/>
    <s v="1. Gold"/>
    <x v="3"/>
    <n v="6"/>
    <n v="2"/>
    <x v="0"/>
  </r>
  <r>
    <x v="15"/>
    <s v="Faasen Fleur"/>
    <x v="35"/>
    <x v="0"/>
    <x v="0"/>
    <x v="2"/>
    <x v="2"/>
    <x v="3"/>
    <s v="2. Silver"/>
    <x v="1"/>
    <n v="24"/>
    <n v="2"/>
    <x v="2"/>
  </r>
  <r>
    <x v="15"/>
    <s v="Hemmer Ana"/>
    <x v="35"/>
    <x v="0"/>
    <x v="0"/>
    <x v="2"/>
    <x v="2"/>
    <x v="3"/>
    <s v="0. None"/>
    <x v="0"/>
    <n v="24"/>
    <n v="2"/>
    <x v="2"/>
  </r>
  <r>
    <x v="16"/>
    <s v="Heus Silke"/>
    <x v="35"/>
    <x v="0"/>
    <x v="0"/>
    <x v="2"/>
    <x v="2"/>
    <x v="2"/>
    <s v="0. None"/>
    <x v="0"/>
    <n v="21"/>
    <n v="2"/>
    <x v="2"/>
  </r>
  <r>
    <x v="16"/>
    <s v="Lingers Kenya"/>
    <x v="35"/>
    <x v="0"/>
    <x v="0"/>
    <x v="2"/>
    <x v="2"/>
    <x v="2"/>
    <s v="0. None"/>
    <x v="0"/>
    <n v="21"/>
    <n v="2"/>
    <x v="2"/>
  </r>
  <r>
    <x v="6"/>
    <s v="Lingers Kayden"/>
    <x v="35"/>
    <x v="0"/>
    <x v="0"/>
    <x v="2"/>
    <x v="1"/>
    <x v="3"/>
    <s v="3. Bronze"/>
    <x v="2"/>
    <n v="19"/>
    <n v="1"/>
    <x v="2"/>
  </r>
  <r>
    <x v="17"/>
    <s v="Karatzias Ilias"/>
    <x v="35"/>
    <x v="0"/>
    <x v="0"/>
    <x v="2"/>
    <x v="1"/>
    <x v="2"/>
    <s v="0. None"/>
    <x v="0"/>
    <n v="22"/>
    <n v="2"/>
    <x v="2"/>
  </r>
  <r>
    <x v="17"/>
    <s v="van_Santen Maddox"/>
    <x v="35"/>
    <x v="0"/>
    <x v="0"/>
    <x v="2"/>
    <x v="1"/>
    <x v="2"/>
    <s v="0. None"/>
    <x v="0"/>
    <n v="22"/>
    <n v="2"/>
    <x v="2"/>
  </r>
  <r>
    <x v="37"/>
    <s v="Lau Christopher"/>
    <x v="35"/>
    <x v="0"/>
    <x v="0"/>
    <x v="0"/>
    <x v="1"/>
    <x v="0"/>
    <s v="0. None"/>
    <x v="0"/>
    <n v="26"/>
    <n v="1"/>
    <x v="2"/>
  </r>
  <r>
    <x v="73"/>
    <s v="Woen_Tjoen_Soen Roche"/>
    <x v="35"/>
    <x v="0"/>
    <x v="0"/>
    <x v="1"/>
    <x v="1"/>
    <x v="0"/>
    <s v="1. Gold"/>
    <x v="3"/>
    <n v="5"/>
    <n v="1"/>
    <x v="2"/>
  </r>
  <r>
    <x v="27"/>
    <s v="Abbaspoor Abbas"/>
    <x v="35"/>
    <x v="0"/>
    <x v="0"/>
    <x v="1"/>
    <x v="1"/>
    <x v="2"/>
    <s v="3. Bronze"/>
    <x v="2"/>
    <n v="12"/>
    <n v="1"/>
    <x v="2"/>
  </r>
  <r>
    <x v="19"/>
    <s v="Heus Silke"/>
    <x v="35"/>
    <x v="0"/>
    <x v="0"/>
    <x v="2"/>
    <x v="0"/>
    <x v="2"/>
    <s v="0. None"/>
    <x v="0"/>
    <n v="95"/>
    <n v="4"/>
    <x v="2"/>
  </r>
  <r>
    <x v="19"/>
    <s v="Karatzias Ilias"/>
    <x v="35"/>
    <x v="0"/>
    <x v="0"/>
    <x v="2"/>
    <x v="0"/>
    <x v="2"/>
    <s v="0. None"/>
    <x v="0"/>
    <n v="95"/>
    <n v="4"/>
    <x v="2"/>
  </r>
  <r>
    <x v="19"/>
    <s v="Lingers Kenya"/>
    <x v="35"/>
    <x v="0"/>
    <x v="0"/>
    <x v="2"/>
    <x v="0"/>
    <x v="2"/>
    <s v="0. None"/>
    <x v="0"/>
    <n v="95"/>
    <n v="4"/>
    <x v="2"/>
  </r>
  <r>
    <x v="19"/>
    <s v="van_Santen Maddox"/>
    <x v="35"/>
    <x v="0"/>
    <x v="0"/>
    <x v="2"/>
    <x v="0"/>
    <x v="2"/>
    <s v="0. None"/>
    <x v="0"/>
    <n v="95"/>
    <n v="4"/>
    <x v="2"/>
  </r>
  <r>
    <x v="28"/>
    <s v="Abbaspoor Abbas"/>
    <x v="35"/>
    <x v="0"/>
    <x v="0"/>
    <x v="3"/>
    <x v="0"/>
    <x v="2"/>
    <s v="0. None"/>
    <x v="0"/>
    <n v="26"/>
    <n v="1"/>
    <x v="2"/>
  </r>
  <r>
    <x v="86"/>
    <s v="Faasen Fleur"/>
    <x v="35"/>
    <x v="0"/>
    <x v="1"/>
    <x v="2"/>
    <x v="2"/>
    <x v="1"/>
    <s v="3. Bronze"/>
    <x v="2"/>
    <n v="4"/>
    <n v="1"/>
    <x v="2"/>
  </r>
  <r>
    <x v="78"/>
    <s v="Hemmer Ana"/>
    <x v="35"/>
    <x v="0"/>
    <x v="1"/>
    <x v="2"/>
    <x v="2"/>
    <x v="3"/>
    <s v="1. Gold"/>
    <x v="3"/>
    <n v="7"/>
    <n v="1"/>
    <x v="2"/>
  </r>
  <r>
    <x v="21"/>
    <s v="Heus Silke"/>
    <x v="35"/>
    <x v="0"/>
    <x v="1"/>
    <x v="2"/>
    <x v="2"/>
    <x v="2"/>
    <s v="0. None"/>
    <x v="0"/>
    <n v="20"/>
    <n v="2"/>
    <x v="2"/>
  </r>
  <r>
    <x v="21"/>
    <s v="Lingers Kenya"/>
    <x v="35"/>
    <x v="0"/>
    <x v="1"/>
    <x v="2"/>
    <x v="2"/>
    <x v="2"/>
    <s v="0. None"/>
    <x v="0"/>
    <n v="20"/>
    <n v="2"/>
    <x v="2"/>
  </r>
  <r>
    <x v="11"/>
    <s v="Lingers Kayden"/>
    <x v="35"/>
    <x v="0"/>
    <x v="1"/>
    <x v="2"/>
    <x v="1"/>
    <x v="1"/>
    <s v="0. None"/>
    <x v="0"/>
    <n v="8"/>
    <n v="1"/>
    <x v="2"/>
  </r>
  <r>
    <x v="80"/>
    <s v="Karatzias Ilias"/>
    <x v="35"/>
    <x v="0"/>
    <x v="1"/>
    <x v="2"/>
    <x v="1"/>
    <x v="2"/>
    <s v="3. Bronze"/>
    <x v="2"/>
    <n v="16"/>
    <n v="1"/>
    <x v="2"/>
  </r>
  <r>
    <x v="63"/>
    <s v="van_Santen Maddox"/>
    <x v="35"/>
    <x v="0"/>
    <x v="1"/>
    <x v="2"/>
    <x v="1"/>
    <x v="2"/>
    <s v="3. Bronze"/>
    <x v="2"/>
    <n v="18"/>
    <n v="1"/>
    <x v="2"/>
  </r>
  <r>
    <x v="56"/>
    <s v="Hekkers Simon"/>
    <x v="35"/>
    <x v="0"/>
    <x v="1"/>
    <x v="0"/>
    <x v="1"/>
    <x v="0"/>
    <s v="3. Bronze"/>
    <x v="2"/>
    <n v="8"/>
    <n v="1"/>
    <x v="2"/>
  </r>
  <r>
    <x v="41"/>
    <s v="Lau Christopher"/>
    <x v="35"/>
    <x v="0"/>
    <x v="1"/>
    <x v="0"/>
    <x v="1"/>
    <x v="0"/>
    <s v="0. None"/>
    <x v="0"/>
    <n v="10"/>
    <n v="1"/>
    <x v="2"/>
  </r>
  <r>
    <x v="30"/>
    <s v="Woen_Tjoen_Soen Roche"/>
    <x v="35"/>
    <x v="0"/>
    <x v="1"/>
    <x v="1"/>
    <x v="1"/>
    <x v="0"/>
    <s v="0. None"/>
    <x v="0"/>
    <n v="12"/>
    <n v="1"/>
    <x v="2"/>
  </r>
  <r>
    <x v="47"/>
    <s v="Lukkien Jonathan"/>
    <x v="35"/>
    <x v="0"/>
    <x v="1"/>
    <x v="1"/>
    <x v="1"/>
    <x v="1"/>
    <s v="0. None"/>
    <x v="0"/>
    <n v="9"/>
    <n v="1"/>
    <x v="2"/>
  </r>
  <r>
    <x v="48"/>
    <s v="Abbaspoor Abbas"/>
    <x v="35"/>
    <x v="0"/>
    <x v="1"/>
    <x v="1"/>
    <x v="1"/>
    <x v="2"/>
    <s v="2. Silver"/>
    <x v="1"/>
    <n v="5"/>
    <n v="1"/>
    <x v="2"/>
  </r>
  <r>
    <x v="2"/>
    <s v="Hekkers Simon"/>
    <x v="35"/>
    <x v="0"/>
    <x v="1"/>
    <x v="0"/>
    <x v="1"/>
    <x v="1"/>
    <s v="0. None"/>
    <x v="0"/>
    <n v="18"/>
    <n v="1"/>
    <x v="2"/>
  </r>
  <r>
    <x v="14"/>
    <s v="Lukkien Jonathan"/>
    <x v="35"/>
    <x v="0"/>
    <x v="1"/>
    <x v="1"/>
    <x v="1"/>
    <x v="1"/>
    <s v="0. None"/>
    <x v="0"/>
    <n v="17"/>
    <n v="1"/>
    <x v="2"/>
  </r>
  <r>
    <x v="69"/>
    <s v="Doulay Lylian"/>
    <x v="36"/>
    <x v="0"/>
    <x v="0"/>
    <x v="1"/>
    <x v="1"/>
    <x v="0"/>
    <s v="1. Gold"/>
    <x v="3"/>
    <n v="7"/>
    <n v="2"/>
    <x v="0"/>
  </r>
  <r>
    <x v="69"/>
    <s v="Piret AurÃ©lien"/>
    <x v="36"/>
    <x v="0"/>
    <x v="0"/>
    <x v="1"/>
    <x v="1"/>
    <x v="0"/>
    <s v="0. None"/>
    <x v="0"/>
    <n v="7"/>
    <n v="2"/>
    <x v="0"/>
  </r>
  <r>
    <x v="52"/>
    <s v="Piret AurÃ©lien"/>
    <x v="36"/>
    <x v="0"/>
    <x v="2"/>
    <x v="1"/>
    <x v="1"/>
    <x v="1"/>
    <s v="0. None"/>
    <x v="0"/>
    <n v="12"/>
    <n v="1"/>
    <x v="0"/>
  </r>
  <r>
    <x v="27"/>
    <s v="OeuCheng Tigor_Lee"/>
    <x v="37"/>
    <x v="0"/>
    <x v="0"/>
    <x v="1"/>
    <x v="1"/>
    <x v="2"/>
    <s v="0. None"/>
    <x v="0"/>
    <n v="12"/>
    <n v="2"/>
    <x v="1"/>
  </r>
  <r>
    <x v="27"/>
    <s v="Rosidik Jafar"/>
    <x v="37"/>
    <x v="0"/>
    <x v="0"/>
    <x v="1"/>
    <x v="1"/>
    <x v="2"/>
    <s v="0. None"/>
    <x v="0"/>
    <n v="12"/>
    <n v="2"/>
    <x v="1"/>
  </r>
  <r>
    <x v="19"/>
    <s v="Ahmed Adam"/>
    <x v="37"/>
    <x v="0"/>
    <x v="0"/>
    <x v="2"/>
    <x v="0"/>
    <x v="2"/>
    <s v="0. None"/>
    <x v="0"/>
    <n v="95"/>
    <n v="3"/>
    <x v="1"/>
  </r>
  <r>
    <x v="19"/>
    <s v="Ahmed Apdullah"/>
    <x v="37"/>
    <x v="0"/>
    <x v="0"/>
    <x v="2"/>
    <x v="0"/>
    <x v="2"/>
    <s v="0. None"/>
    <x v="0"/>
    <n v="95"/>
    <n v="3"/>
    <x v="1"/>
  </r>
  <r>
    <x v="19"/>
    <s v="Tuncer Zeysan"/>
    <x v="37"/>
    <x v="0"/>
    <x v="0"/>
    <x v="2"/>
    <x v="0"/>
    <x v="2"/>
    <s v="0. None"/>
    <x v="0"/>
    <n v="95"/>
    <n v="3"/>
    <x v="1"/>
  </r>
  <r>
    <x v="28"/>
    <s v="Ahmed Salah"/>
    <x v="37"/>
    <x v="0"/>
    <x v="0"/>
    <x v="3"/>
    <x v="0"/>
    <x v="2"/>
    <s v="0. None"/>
    <x v="0"/>
    <n v="26"/>
    <n v="1"/>
    <x v="1"/>
  </r>
  <r>
    <x v="75"/>
    <s v="Tuncer Zeysan"/>
    <x v="37"/>
    <x v="0"/>
    <x v="1"/>
    <x v="2"/>
    <x v="2"/>
    <x v="2"/>
    <s v="0. None"/>
    <x v="0"/>
    <n v="17"/>
    <n v="1"/>
    <x v="1"/>
  </r>
  <r>
    <x v="21"/>
    <s v="Ahmed Hannan"/>
    <x v="37"/>
    <x v="0"/>
    <x v="1"/>
    <x v="2"/>
    <x v="2"/>
    <x v="2"/>
    <s v="0. None"/>
    <x v="0"/>
    <n v="20"/>
    <n v="2"/>
    <x v="1"/>
  </r>
  <r>
    <x v="21"/>
    <s v="Korkmaz Ela"/>
    <x v="37"/>
    <x v="0"/>
    <x v="1"/>
    <x v="2"/>
    <x v="2"/>
    <x v="2"/>
    <s v="0. None"/>
    <x v="0"/>
    <n v="20"/>
    <n v="2"/>
    <x v="1"/>
  </r>
  <r>
    <x v="22"/>
    <s v="Ozgoren Damla"/>
    <x v="37"/>
    <x v="0"/>
    <x v="1"/>
    <x v="2"/>
    <x v="2"/>
    <x v="2"/>
    <s v="0. None"/>
    <x v="0"/>
    <n v="10"/>
    <n v="1"/>
    <x v="1"/>
  </r>
  <r>
    <x v="23"/>
    <s v="Ozgoren Suleyman"/>
    <x v="37"/>
    <x v="0"/>
    <x v="1"/>
    <x v="2"/>
    <x v="1"/>
    <x v="2"/>
    <s v="0. None"/>
    <x v="0"/>
    <n v="15"/>
    <n v="1"/>
    <x v="1"/>
  </r>
  <r>
    <x v="63"/>
    <s v="Ahmed Apdullah"/>
    <x v="37"/>
    <x v="0"/>
    <x v="1"/>
    <x v="2"/>
    <x v="1"/>
    <x v="2"/>
    <s v="1. Gold"/>
    <x v="3"/>
    <n v="18"/>
    <n v="1"/>
    <x v="1"/>
  </r>
  <r>
    <x v="100"/>
    <s v="Turkoglu Efe"/>
    <x v="37"/>
    <x v="0"/>
    <x v="1"/>
    <x v="2"/>
    <x v="1"/>
    <x v="2"/>
    <s v="2. Silver"/>
    <x v="1"/>
    <n v="4"/>
    <n v="1"/>
    <x v="1"/>
  </r>
  <r>
    <x v="101"/>
    <s v="Ahmed Adam"/>
    <x v="37"/>
    <x v="0"/>
    <x v="1"/>
    <x v="2"/>
    <x v="1"/>
    <x v="2"/>
    <s v="0. None"/>
    <x v="0"/>
    <n v="4"/>
    <n v="1"/>
    <x v="1"/>
  </r>
  <r>
    <x v="70"/>
    <s v="Turkoglu Pinar"/>
    <x v="37"/>
    <x v="0"/>
    <x v="1"/>
    <x v="0"/>
    <x v="2"/>
    <x v="1"/>
    <s v="0. None"/>
    <x v="0"/>
    <n v="6"/>
    <n v="1"/>
    <x v="1"/>
  </r>
  <r>
    <x v="102"/>
    <s v="Turkoglu Nazar"/>
    <x v="37"/>
    <x v="0"/>
    <x v="1"/>
    <x v="0"/>
    <x v="2"/>
    <x v="2"/>
    <s v="2. Silver"/>
    <x v="0"/>
    <n v="2"/>
    <n v="1"/>
    <x v="1"/>
  </r>
  <r>
    <x v="93"/>
    <s v="Ahmed Salah"/>
    <x v="37"/>
    <x v="0"/>
    <x v="1"/>
    <x v="0"/>
    <x v="1"/>
    <x v="2"/>
    <s v="1. Gold"/>
    <x v="3"/>
    <n v="4"/>
    <n v="1"/>
    <x v="1"/>
  </r>
  <r>
    <x v="51"/>
    <s v="Turkoglu Pinar"/>
    <x v="37"/>
    <x v="0"/>
    <x v="2"/>
    <x v="0"/>
    <x v="2"/>
    <x v="1"/>
    <s v="0. None"/>
    <x v="0"/>
    <n v="7"/>
    <n v="1"/>
    <x v="1"/>
  </r>
  <r>
    <x v="34"/>
    <s v="Lissenburg Lynn"/>
    <x v="38"/>
    <x v="0"/>
    <x v="0"/>
    <x v="2"/>
    <x v="2"/>
    <x v="2"/>
    <s v="0. None"/>
    <x v="0"/>
    <n v="13"/>
    <n v="2"/>
    <x v="1"/>
  </r>
  <r>
    <x v="34"/>
    <s v="Machielsen Alicia"/>
    <x v="38"/>
    <x v="0"/>
    <x v="0"/>
    <x v="2"/>
    <x v="2"/>
    <x v="2"/>
    <s v="3. Bronze"/>
    <x v="2"/>
    <n v="13"/>
    <n v="2"/>
    <x v="1"/>
  </r>
  <r>
    <x v="66"/>
    <s v="Boonstra Micha"/>
    <x v="38"/>
    <x v="0"/>
    <x v="0"/>
    <x v="2"/>
    <x v="1"/>
    <x v="3"/>
    <s v="0. None"/>
    <x v="0"/>
    <n v="17"/>
    <n v="2"/>
    <x v="1"/>
  </r>
  <r>
    <x v="66"/>
    <s v="Raji Ayman"/>
    <x v="38"/>
    <x v="0"/>
    <x v="0"/>
    <x v="2"/>
    <x v="1"/>
    <x v="3"/>
    <s v="3. Bronze"/>
    <x v="2"/>
    <n v="17"/>
    <n v="2"/>
    <x v="1"/>
  </r>
  <r>
    <x v="17"/>
    <s v="Kranz Tijmen"/>
    <x v="38"/>
    <x v="0"/>
    <x v="0"/>
    <x v="2"/>
    <x v="1"/>
    <x v="2"/>
    <s v="1. Gold"/>
    <x v="3"/>
    <n v="22"/>
    <n v="2"/>
    <x v="1"/>
  </r>
  <r>
    <x v="17"/>
    <s v="Lissenburg Damian"/>
    <x v="38"/>
    <x v="0"/>
    <x v="0"/>
    <x v="2"/>
    <x v="1"/>
    <x v="2"/>
    <s v="0. None"/>
    <x v="0"/>
    <n v="22"/>
    <n v="2"/>
    <x v="1"/>
  </r>
  <r>
    <x v="18"/>
    <s v="Goedhart Camiel"/>
    <x v="38"/>
    <x v="0"/>
    <x v="0"/>
    <x v="2"/>
    <x v="1"/>
    <x v="2"/>
    <s v="0. None"/>
    <x v="0"/>
    <n v="22"/>
    <n v="1"/>
    <x v="1"/>
  </r>
  <r>
    <x v="89"/>
    <s v="Louws Damian"/>
    <x v="38"/>
    <x v="0"/>
    <x v="0"/>
    <x v="0"/>
    <x v="1"/>
    <x v="3"/>
    <s v="0. None"/>
    <x v="0"/>
    <n v="13"/>
    <n v="1"/>
    <x v="1"/>
  </r>
  <r>
    <x v="19"/>
    <s v="Goedhart Camiel"/>
    <x v="38"/>
    <x v="0"/>
    <x v="0"/>
    <x v="2"/>
    <x v="0"/>
    <x v="2"/>
    <s v="0. None"/>
    <x v="0"/>
    <n v="95"/>
    <n v="5"/>
    <x v="1"/>
  </r>
  <r>
    <x v="19"/>
    <s v="Kranz Tijmen"/>
    <x v="38"/>
    <x v="0"/>
    <x v="0"/>
    <x v="2"/>
    <x v="0"/>
    <x v="2"/>
    <s v="0. None"/>
    <x v="0"/>
    <n v="95"/>
    <n v="5"/>
    <x v="1"/>
  </r>
  <r>
    <x v="19"/>
    <s v="Lissenburg Damian"/>
    <x v="38"/>
    <x v="0"/>
    <x v="0"/>
    <x v="2"/>
    <x v="0"/>
    <x v="2"/>
    <s v="0. None"/>
    <x v="0"/>
    <n v="95"/>
    <n v="5"/>
    <x v="1"/>
  </r>
  <r>
    <x v="19"/>
    <s v="Lissenburg Lynn"/>
    <x v="38"/>
    <x v="0"/>
    <x v="0"/>
    <x v="2"/>
    <x v="0"/>
    <x v="2"/>
    <s v="0. None"/>
    <x v="0"/>
    <n v="95"/>
    <n v="5"/>
    <x v="1"/>
  </r>
  <r>
    <x v="19"/>
    <s v="Machielsen Alicia"/>
    <x v="38"/>
    <x v="0"/>
    <x v="0"/>
    <x v="2"/>
    <x v="0"/>
    <x v="2"/>
    <s v="0. None"/>
    <x v="0"/>
    <n v="95"/>
    <n v="5"/>
    <x v="1"/>
  </r>
  <r>
    <x v="75"/>
    <s v="Lissenburg Lynn"/>
    <x v="38"/>
    <x v="0"/>
    <x v="1"/>
    <x v="2"/>
    <x v="2"/>
    <x v="2"/>
    <s v="0. None"/>
    <x v="0"/>
    <n v="17"/>
    <n v="1"/>
    <x v="1"/>
  </r>
  <r>
    <x v="22"/>
    <s v="Machielsen Alicia"/>
    <x v="38"/>
    <x v="0"/>
    <x v="1"/>
    <x v="2"/>
    <x v="2"/>
    <x v="2"/>
    <s v="0. None"/>
    <x v="0"/>
    <n v="10"/>
    <n v="1"/>
    <x v="1"/>
  </r>
  <r>
    <x v="80"/>
    <s v="Goedhart Camiel"/>
    <x v="38"/>
    <x v="0"/>
    <x v="1"/>
    <x v="2"/>
    <x v="1"/>
    <x v="2"/>
    <s v="0. None"/>
    <x v="0"/>
    <n v="16"/>
    <n v="3"/>
    <x v="1"/>
  </r>
  <r>
    <x v="80"/>
    <s v="Kranz Tijmen"/>
    <x v="38"/>
    <x v="0"/>
    <x v="1"/>
    <x v="2"/>
    <x v="1"/>
    <x v="2"/>
    <s v="0. None"/>
    <x v="0"/>
    <n v="16"/>
    <n v="3"/>
    <x v="1"/>
  </r>
  <r>
    <x v="80"/>
    <s v="Lissenburg Damian"/>
    <x v="38"/>
    <x v="0"/>
    <x v="1"/>
    <x v="2"/>
    <x v="1"/>
    <x v="2"/>
    <s v="0. None"/>
    <x v="0"/>
    <n v="16"/>
    <n v="3"/>
    <x v="1"/>
  </r>
  <r>
    <x v="83"/>
    <s v="Errahmouni Faris"/>
    <x v="38"/>
    <x v="0"/>
    <x v="1"/>
    <x v="0"/>
    <x v="1"/>
    <x v="1"/>
    <s v="0. None"/>
    <x v="0"/>
    <n v="10"/>
    <n v="1"/>
    <x v="1"/>
  </r>
  <r>
    <x v="1"/>
    <s v="Louws Damian"/>
    <x v="38"/>
    <x v="0"/>
    <x v="1"/>
    <x v="0"/>
    <x v="1"/>
    <x v="1"/>
    <s v="0. None"/>
    <x v="0"/>
    <n v="5"/>
    <n v="1"/>
    <x v="1"/>
  </r>
  <r>
    <x v="30"/>
    <s v="Mahassen Noury"/>
    <x v="38"/>
    <x v="0"/>
    <x v="1"/>
    <x v="1"/>
    <x v="1"/>
    <x v="0"/>
    <s v="0. None"/>
    <x v="0"/>
    <n v="12"/>
    <n v="1"/>
    <x v="1"/>
  </r>
  <r>
    <x v="2"/>
    <s v="Errahmouni Faris"/>
    <x v="38"/>
    <x v="0"/>
    <x v="1"/>
    <x v="0"/>
    <x v="1"/>
    <x v="1"/>
    <s v="0. None"/>
    <x v="0"/>
    <n v="18"/>
    <n v="1"/>
    <x v="1"/>
  </r>
  <r>
    <x v="14"/>
    <s v="Mahassen Noury"/>
    <x v="38"/>
    <x v="0"/>
    <x v="1"/>
    <x v="1"/>
    <x v="1"/>
    <x v="1"/>
    <s v="0. None"/>
    <x v="0"/>
    <n v="17"/>
    <n v="1"/>
    <x v="1"/>
  </r>
  <r>
    <x v="7"/>
    <s v="Eyschen Melanie"/>
    <x v="39"/>
    <x v="0"/>
    <x v="0"/>
    <x v="1"/>
    <x v="2"/>
    <x v="0"/>
    <s v="0. None"/>
    <x v="0"/>
    <n v="9"/>
    <n v="1"/>
    <x v="0"/>
  </r>
  <r>
    <x v="68"/>
    <s v="Eyschen Melanie"/>
    <x v="39"/>
    <x v="0"/>
    <x v="1"/>
    <x v="1"/>
    <x v="2"/>
    <x v="0"/>
    <s v="0. None"/>
    <x v="0"/>
    <n v="4"/>
    <n v="1"/>
    <x v="0"/>
  </r>
  <r>
    <x v="6"/>
    <s v="Bijsterbosch Yestin"/>
    <x v="40"/>
    <x v="0"/>
    <x v="0"/>
    <x v="2"/>
    <x v="1"/>
    <x v="3"/>
    <s v="0. None"/>
    <x v="0"/>
    <n v="19"/>
    <n v="2"/>
    <x v="1"/>
  </r>
  <r>
    <x v="6"/>
    <s v="Martowirono RaÃºl"/>
    <x v="40"/>
    <x v="0"/>
    <x v="0"/>
    <x v="2"/>
    <x v="1"/>
    <x v="3"/>
    <s v="0. None"/>
    <x v="0"/>
    <n v="19"/>
    <n v="2"/>
    <x v="1"/>
  </r>
  <r>
    <x v="36"/>
    <s v="Kroes Vera"/>
    <x v="40"/>
    <x v="0"/>
    <x v="0"/>
    <x v="0"/>
    <x v="2"/>
    <x v="3"/>
    <s v="0. None"/>
    <x v="0"/>
    <n v="7"/>
    <n v="2"/>
    <x v="1"/>
  </r>
  <r>
    <x v="36"/>
    <s v="Westerink Dani"/>
    <x v="40"/>
    <x v="0"/>
    <x v="0"/>
    <x v="0"/>
    <x v="2"/>
    <x v="3"/>
    <s v="0. None"/>
    <x v="0"/>
    <n v="7"/>
    <n v="2"/>
    <x v="1"/>
  </r>
  <r>
    <x v="89"/>
    <s v="Eghuizen Twan"/>
    <x v="40"/>
    <x v="0"/>
    <x v="0"/>
    <x v="0"/>
    <x v="1"/>
    <x v="3"/>
    <s v="0. None"/>
    <x v="0"/>
    <n v="13"/>
    <n v="3"/>
    <x v="1"/>
  </r>
  <r>
    <x v="89"/>
    <s v="Have,_ten Jort"/>
    <x v="40"/>
    <x v="0"/>
    <x v="0"/>
    <x v="0"/>
    <x v="1"/>
    <x v="3"/>
    <s v="0. None"/>
    <x v="0"/>
    <n v="13"/>
    <n v="3"/>
    <x v="1"/>
  </r>
  <r>
    <x v="89"/>
    <s v="Kroes Ramon"/>
    <x v="40"/>
    <x v="0"/>
    <x v="0"/>
    <x v="0"/>
    <x v="1"/>
    <x v="3"/>
    <s v="0. None"/>
    <x v="0"/>
    <n v="13"/>
    <n v="3"/>
    <x v="1"/>
  </r>
  <r>
    <x v="73"/>
    <s v="Jacobs Djen"/>
    <x v="40"/>
    <x v="0"/>
    <x v="0"/>
    <x v="1"/>
    <x v="1"/>
    <x v="0"/>
    <s v="3. Bronze"/>
    <x v="2"/>
    <n v="5"/>
    <n v="1"/>
    <x v="1"/>
  </r>
  <r>
    <x v="43"/>
    <s v="Sollie Freek"/>
    <x v="40"/>
    <x v="0"/>
    <x v="0"/>
    <x v="1"/>
    <x v="1"/>
    <x v="3"/>
    <s v="0. None"/>
    <x v="0"/>
    <n v="8"/>
    <n v="1"/>
    <x v="1"/>
  </r>
  <r>
    <x v="67"/>
    <s v="Bijsterbosch Yestin"/>
    <x v="40"/>
    <x v="0"/>
    <x v="1"/>
    <x v="2"/>
    <x v="1"/>
    <x v="1"/>
    <s v="3. Bronze"/>
    <x v="2"/>
    <n v="10"/>
    <n v="1"/>
    <x v="1"/>
  </r>
  <r>
    <x v="58"/>
    <s v="Kroes Vera"/>
    <x v="40"/>
    <x v="0"/>
    <x v="1"/>
    <x v="0"/>
    <x v="2"/>
    <x v="1"/>
    <s v="0. None"/>
    <x v="0"/>
    <n v="6"/>
    <n v="1"/>
    <x v="1"/>
  </r>
  <r>
    <x v="96"/>
    <s v="Eghuizen Twan"/>
    <x v="40"/>
    <x v="0"/>
    <x v="1"/>
    <x v="0"/>
    <x v="1"/>
    <x v="3"/>
    <s v="2. Silver"/>
    <x v="1"/>
    <n v="3"/>
    <n v="1"/>
    <x v="1"/>
  </r>
  <r>
    <x v="91"/>
    <s v="Have,_ten Jort"/>
    <x v="40"/>
    <x v="0"/>
    <x v="1"/>
    <x v="0"/>
    <x v="1"/>
    <x v="3"/>
    <s v="0. None"/>
    <x v="0"/>
    <n v="4"/>
    <n v="2"/>
    <x v="1"/>
  </r>
  <r>
    <x v="91"/>
    <s v="Kroes Ramon"/>
    <x v="40"/>
    <x v="0"/>
    <x v="1"/>
    <x v="0"/>
    <x v="1"/>
    <x v="3"/>
    <s v="1. Gold"/>
    <x v="3"/>
    <n v="4"/>
    <n v="2"/>
    <x v="1"/>
  </r>
  <r>
    <x v="95"/>
    <s v="Jacobs Djen"/>
    <x v="40"/>
    <x v="0"/>
    <x v="1"/>
    <x v="1"/>
    <x v="1"/>
    <x v="1"/>
    <s v="2. Silver"/>
    <x v="1"/>
    <n v="3"/>
    <n v="1"/>
    <x v="1"/>
  </r>
  <r>
    <x v="47"/>
    <s v="Sollie Freek"/>
    <x v="40"/>
    <x v="0"/>
    <x v="1"/>
    <x v="1"/>
    <x v="1"/>
    <x v="1"/>
    <s v="0. None"/>
    <x v="0"/>
    <n v="9"/>
    <n v="1"/>
    <x v="1"/>
  </r>
  <r>
    <x v="51"/>
    <s v="Kroes Vera"/>
    <x v="40"/>
    <x v="0"/>
    <x v="2"/>
    <x v="0"/>
    <x v="2"/>
    <x v="1"/>
    <s v="0. None"/>
    <x v="0"/>
    <n v="7"/>
    <n v="2"/>
    <x v="1"/>
  </r>
  <r>
    <x v="51"/>
    <s v="Westerink Dani"/>
    <x v="40"/>
    <x v="0"/>
    <x v="2"/>
    <x v="0"/>
    <x v="2"/>
    <x v="1"/>
    <s v="0. None"/>
    <x v="0"/>
    <n v="7"/>
    <n v="2"/>
    <x v="1"/>
  </r>
  <r>
    <x v="3"/>
    <s v="Eghuizen Twan"/>
    <x v="40"/>
    <x v="0"/>
    <x v="2"/>
    <x v="0"/>
    <x v="1"/>
    <x v="1"/>
    <s v="0. None"/>
    <x v="0"/>
    <n v="12"/>
    <n v="3"/>
    <x v="1"/>
  </r>
  <r>
    <x v="3"/>
    <s v="Have,_ten Jort"/>
    <x v="40"/>
    <x v="0"/>
    <x v="2"/>
    <x v="0"/>
    <x v="1"/>
    <x v="1"/>
    <s v="0. None"/>
    <x v="0"/>
    <n v="12"/>
    <n v="3"/>
    <x v="1"/>
  </r>
  <r>
    <x v="3"/>
    <s v="Kroes Ramon"/>
    <x v="40"/>
    <x v="0"/>
    <x v="2"/>
    <x v="0"/>
    <x v="1"/>
    <x v="1"/>
    <s v="0. None"/>
    <x v="0"/>
    <n v="12"/>
    <n v="3"/>
    <x v="1"/>
  </r>
  <r>
    <x v="52"/>
    <s v="Sollie Freek"/>
    <x v="40"/>
    <x v="0"/>
    <x v="2"/>
    <x v="1"/>
    <x v="1"/>
    <x v="1"/>
    <s v="0. None"/>
    <x v="0"/>
    <n v="12"/>
    <n v="1"/>
    <x v="1"/>
  </r>
  <r>
    <x v="53"/>
    <s v="Preys Matteo"/>
    <x v="41"/>
    <x v="0"/>
    <x v="0"/>
    <x v="2"/>
    <x v="1"/>
    <x v="0"/>
    <s v="1. Gold"/>
    <x v="3"/>
    <n v="6"/>
    <n v="1"/>
    <x v="3"/>
  </r>
  <r>
    <x v="6"/>
    <s v="Longeval Nikki"/>
    <x v="41"/>
    <x v="0"/>
    <x v="0"/>
    <x v="2"/>
    <x v="1"/>
    <x v="3"/>
    <s v="2. Silver"/>
    <x v="1"/>
    <n v="19"/>
    <n v="1"/>
    <x v="3"/>
  </r>
  <r>
    <x v="57"/>
    <s v="Pollefeyt Margaux"/>
    <x v="41"/>
    <x v="0"/>
    <x v="0"/>
    <x v="0"/>
    <x v="2"/>
    <x v="0"/>
    <s v="0. None"/>
    <x v="0"/>
    <n v="14"/>
    <n v="1"/>
    <x v="3"/>
  </r>
  <r>
    <x v="10"/>
    <s v="Duyck Zion"/>
    <x v="41"/>
    <x v="0"/>
    <x v="1"/>
    <x v="2"/>
    <x v="1"/>
    <x v="1"/>
    <s v="0. None"/>
    <x v="0"/>
    <n v="12"/>
    <n v="3"/>
    <x v="3"/>
  </r>
  <r>
    <x v="10"/>
    <s v="Longeval Nikki"/>
    <x v="41"/>
    <x v="0"/>
    <x v="1"/>
    <x v="2"/>
    <x v="1"/>
    <x v="1"/>
    <s v="0. None"/>
    <x v="0"/>
    <n v="12"/>
    <n v="3"/>
    <x v="3"/>
  </r>
  <r>
    <x v="10"/>
    <s v="Preys Matteo"/>
    <x v="41"/>
    <x v="0"/>
    <x v="1"/>
    <x v="2"/>
    <x v="1"/>
    <x v="1"/>
    <s v="0. None"/>
    <x v="0"/>
    <n v="12"/>
    <n v="3"/>
    <x v="3"/>
  </r>
  <r>
    <x v="59"/>
    <s v="Pollefeyt Margaux"/>
    <x v="41"/>
    <x v="0"/>
    <x v="1"/>
    <x v="0"/>
    <x v="2"/>
    <x v="1"/>
    <s v="3. Bronze"/>
    <x v="2"/>
    <n v="6"/>
    <n v="1"/>
    <x v="3"/>
  </r>
  <r>
    <x v="16"/>
    <s v="Arts Faya"/>
    <x v="42"/>
    <x v="0"/>
    <x v="0"/>
    <x v="2"/>
    <x v="2"/>
    <x v="2"/>
    <s v="0. None"/>
    <x v="0"/>
    <n v="21"/>
    <n v="2"/>
    <x v="2"/>
  </r>
  <r>
    <x v="16"/>
    <s v="Reid Jessika"/>
    <x v="42"/>
    <x v="0"/>
    <x v="0"/>
    <x v="2"/>
    <x v="2"/>
    <x v="2"/>
    <s v="0. None"/>
    <x v="0"/>
    <n v="21"/>
    <n v="2"/>
    <x v="2"/>
  </r>
  <r>
    <x v="5"/>
    <s v="vd_Donk Merle"/>
    <x v="42"/>
    <x v="0"/>
    <x v="0"/>
    <x v="2"/>
    <x v="2"/>
    <x v="2"/>
    <s v="0. None"/>
    <x v="0"/>
    <n v="22"/>
    <n v="1"/>
    <x v="2"/>
  </r>
  <r>
    <x v="6"/>
    <s v="Arts Tygo"/>
    <x v="42"/>
    <x v="0"/>
    <x v="0"/>
    <x v="2"/>
    <x v="1"/>
    <x v="3"/>
    <s v="0. None"/>
    <x v="0"/>
    <n v="19"/>
    <n v="2"/>
    <x v="2"/>
  </r>
  <r>
    <x v="6"/>
    <s v="Roelofs Dylan"/>
    <x v="42"/>
    <x v="0"/>
    <x v="0"/>
    <x v="2"/>
    <x v="1"/>
    <x v="3"/>
    <s v="0. None"/>
    <x v="0"/>
    <n v="19"/>
    <n v="2"/>
    <x v="2"/>
  </r>
  <r>
    <x v="35"/>
    <s v="van_Rossum Sebastiaan"/>
    <x v="42"/>
    <x v="0"/>
    <x v="0"/>
    <x v="2"/>
    <x v="1"/>
    <x v="2"/>
    <s v="0. None"/>
    <x v="0"/>
    <n v="13"/>
    <n v="2"/>
    <x v="2"/>
  </r>
  <r>
    <x v="35"/>
    <s v="vd_Linden Sem"/>
    <x v="42"/>
    <x v="0"/>
    <x v="0"/>
    <x v="2"/>
    <x v="1"/>
    <x v="2"/>
    <s v="0. None"/>
    <x v="0"/>
    <n v="13"/>
    <n v="2"/>
    <x v="2"/>
  </r>
  <r>
    <x v="18"/>
    <s v="Oralalp Berk"/>
    <x v="42"/>
    <x v="0"/>
    <x v="0"/>
    <x v="2"/>
    <x v="1"/>
    <x v="2"/>
    <s v="0. None"/>
    <x v="0"/>
    <n v="22"/>
    <n v="1"/>
    <x v="2"/>
  </r>
  <r>
    <x v="103"/>
    <s v="Oralalp Beliz"/>
    <x v="42"/>
    <x v="0"/>
    <x v="0"/>
    <x v="0"/>
    <x v="2"/>
    <x v="2"/>
    <s v="2. Silver"/>
    <x v="1"/>
    <n v="4"/>
    <n v="2"/>
    <x v="2"/>
  </r>
  <r>
    <x v="103"/>
    <s v="Vrijsen Eline"/>
    <x v="42"/>
    <x v="0"/>
    <x v="0"/>
    <x v="0"/>
    <x v="2"/>
    <x v="2"/>
    <s v="3. Bronze"/>
    <x v="2"/>
    <n v="4"/>
    <n v="2"/>
    <x v="2"/>
  </r>
  <r>
    <x v="90"/>
    <s v="vd_Coolwijk Demi"/>
    <x v="42"/>
    <x v="0"/>
    <x v="0"/>
    <x v="1"/>
    <x v="2"/>
    <x v="3"/>
    <s v="2. Silver"/>
    <x v="1"/>
    <n v="4"/>
    <n v="1"/>
    <x v="2"/>
  </r>
  <r>
    <x v="75"/>
    <s v="vd_Donk Merle"/>
    <x v="42"/>
    <x v="0"/>
    <x v="1"/>
    <x v="2"/>
    <x v="2"/>
    <x v="2"/>
    <s v="0. None"/>
    <x v="0"/>
    <n v="17"/>
    <n v="1"/>
    <x v="2"/>
  </r>
  <r>
    <x v="21"/>
    <s v="Reid Jessika"/>
    <x v="42"/>
    <x v="0"/>
    <x v="1"/>
    <x v="2"/>
    <x v="2"/>
    <x v="2"/>
    <s v="0. None"/>
    <x v="0"/>
    <n v="20"/>
    <n v="1"/>
    <x v="2"/>
  </r>
  <r>
    <x v="22"/>
    <s v="Arts Faya"/>
    <x v="42"/>
    <x v="0"/>
    <x v="1"/>
    <x v="2"/>
    <x v="2"/>
    <x v="2"/>
    <s v="1. Gold"/>
    <x v="3"/>
    <n v="10"/>
    <n v="1"/>
    <x v="2"/>
  </r>
  <r>
    <x v="10"/>
    <s v="Roelofs Dylan"/>
    <x v="42"/>
    <x v="0"/>
    <x v="1"/>
    <x v="2"/>
    <x v="1"/>
    <x v="1"/>
    <s v="3. Bronze"/>
    <x v="2"/>
    <n v="12"/>
    <n v="1"/>
    <x v="2"/>
  </r>
  <r>
    <x v="54"/>
    <s v="Arts Tygo"/>
    <x v="42"/>
    <x v="0"/>
    <x v="1"/>
    <x v="2"/>
    <x v="1"/>
    <x v="1"/>
    <s v="0. None"/>
    <x v="0"/>
    <n v="3"/>
    <n v="1"/>
    <x v="2"/>
  </r>
  <r>
    <x v="63"/>
    <s v="Oralalp Berk"/>
    <x v="42"/>
    <x v="0"/>
    <x v="1"/>
    <x v="2"/>
    <x v="1"/>
    <x v="2"/>
    <s v="2. Silver"/>
    <x v="1"/>
    <n v="18"/>
    <n v="1"/>
    <x v="2"/>
  </r>
  <r>
    <x v="100"/>
    <s v="vd_Linden Sem"/>
    <x v="42"/>
    <x v="0"/>
    <x v="1"/>
    <x v="2"/>
    <x v="1"/>
    <x v="2"/>
    <s v="1. Gold"/>
    <x v="3"/>
    <n v="4"/>
    <n v="1"/>
    <x v="2"/>
  </r>
  <r>
    <x v="101"/>
    <s v="van_Rossum Sebastiaan"/>
    <x v="42"/>
    <x v="0"/>
    <x v="1"/>
    <x v="2"/>
    <x v="1"/>
    <x v="2"/>
    <s v="1. Gold"/>
    <x v="3"/>
    <n v="4"/>
    <n v="1"/>
    <x v="2"/>
  </r>
  <r>
    <x v="40"/>
    <s v="Lobregt Sylvana"/>
    <x v="42"/>
    <x v="0"/>
    <x v="1"/>
    <x v="0"/>
    <x v="2"/>
    <x v="1"/>
    <s v="1. Gold"/>
    <x v="3"/>
    <n v="4"/>
    <n v="1"/>
    <x v="2"/>
  </r>
  <r>
    <x v="81"/>
    <s v="Oralalp Beliz"/>
    <x v="42"/>
    <x v="0"/>
    <x v="1"/>
    <x v="0"/>
    <x v="2"/>
    <x v="2"/>
    <s v="2. Silver"/>
    <x v="0"/>
    <n v="2"/>
    <n v="1"/>
    <x v="2"/>
  </r>
  <r>
    <x v="82"/>
    <s v="Vrijsen Eline"/>
    <x v="42"/>
    <x v="0"/>
    <x v="1"/>
    <x v="0"/>
    <x v="2"/>
    <x v="2"/>
    <s v="3. Bronze"/>
    <x v="2"/>
    <n v="4"/>
    <n v="1"/>
    <x v="2"/>
  </r>
  <r>
    <x v="55"/>
    <s v="Klijn Lucas"/>
    <x v="42"/>
    <x v="0"/>
    <x v="1"/>
    <x v="0"/>
    <x v="1"/>
    <x v="1"/>
    <s v="0. None"/>
    <x v="0"/>
    <n v="5"/>
    <n v="1"/>
    <x v="2"/>
  </r>
  <r>
    <x v="96"/>
    <s v="Smeets Julian"/>
    <x v="42"/>
    <x v="0"/>
    <x v="1"/>
    <x v="0"/>
    <x v="1"/>
    <x v="3"/>
    <s v="1. Gold"/>
    <x v="3"/>
    <n v="3"/>
    <n v="1"/>
    <x v="2"/>
  </r>
  <r>
    <x v="29"/>
    <s v="vd_Coolwijk Demi"/>
    <x v="42"/>
    <x v="0"/>
    <x v="1"/>
    <x v="1"/>
    <x v="2"/>
    <x v="1"/>
    <s v="2. Silver"/>
    <x v="1"/>
    <n v="7"/>
    <n v="1"/>
    <x v="2"/>
  </r>
  <r>
    <x v="13"/>
    <s v="van_Ballegooij Marc"/>
    <x v="42"/>
    <x v="0"/>
    <x v="1"/>
    <x v="1"/>
    <x v="1"/>
    <x v="1"/>
    <s v="0. None"/>
    <x v="0"/>
    <n v="8"/>
    <n v="1"/>
    <x v="2"/>
  </r>
  <r>
    <x v="99"/>
    <s v="Kaddouri Jaouad"/>
    <x v="42"/>
    <x v="0"/>
    <x v="1"/>
    <x v="1"/>
    <x v="1"/>
    <x v="3"/>
    <s v="3. Bronze"/>
    <x v="0"/>
    <n v="3"/>
    <n v="1"/>
    <x v="2"/>
  </r>
  <r>
    <x v="3"/>
    <s v="Danen Luuk"/>
    <x v="42"/>
    <x v="0"/>
    <x v="2"/>
    <x v="0"/>
    <x v="1"/>
    <x v="1"/>
    <s v="0. None"/>
    <x v="0"/>
    <n v="12"/>
    <n v="1"/>
    <x v="2"/>
  </r>
  <r>
    <x v="33"/>
    <s v="Staal Romy"/>
    <x v="42"/>
    <x v="0"/>
    <x v="2"/>
    <x v="1"/>
    <x v="2"/>
    <x v="1"/>
    <s v="3. Bronze"/>
    <x v="2"/>
    <n v="10"/>
    <n v="2"/>
    <x v="2"/>
  </r>
  <r>
    <x v="33"/>
    <s v="vd_Coolwijk Demi"/>
    <x v="42"/>
    <x v="0"/>
    <x v="2"/>
    <x v="1"/>
    <x v="2"/>
    <x v="1"/>
    <s v="0. None"/>
    <x v="0"/>
    <n v="10"/>
    <n v="2"/>
    <x v="2"/>
  </r>
  <r>
    <x v="52"/>
    <s v="Kaddouri Jaouad"/>
    <x v="42"/>
    <x v="0"/>
    <x v="2"/>
    <x v="1"/>
    <x v="1"/>
    <x v="1"/>
    <s v="0. None"/>
    <x v="0"/>
    <n v="12"/>
    <n v="1"/>
    <x v="2"/>
  </r>
  <r>
    <x v="15"/>
    <s v="Thompson Emma"/>
    <x v="43"/>
    <x v="0"/>
    <x v="0"/>
    <x v="2"/>
    <x v="2"/>
    <x v="3"/>
    <s v="0. None"/>
    <x v="0"/>
    <n v="24"/>
    <n v="2"/>
    <x v="1"/>
  </r>
  <r>
    <x v="15"/>
    <s v="Veer,_van_der Myrthe"/>
    <x v="43"/>
    <x v="0"/>
    <x v="0"/>
    <x v="2"/>
    <x v="2"/>
    <x v="3"/>
    <s v="0. None"/>
    <x v="0"/>
    <n v="24"/>
    <n v="2"/>
    <x v="1"/>
  </r>
  <r>
    <x v="53"/>
    <s v="Versteeg Lucas"/>
    <x v="43"/>
    <x v="0"/>
    <x v="0"/>
    <x v="2"/>
    <x v="1"/>
    <x v="0"/>
    <s v="2. Silver"/>
    <x v="1"/>
    <n v="6"/>
    <n v="1"/>
    <x v="1"/>
  </r>
  <r>
    <x v="66"/>
    <s v="Veen,_van Kris"/>
    <x v="43"/>
    <x v="0"/>
    <x v="0"/>
    <x v="2"/>
    <x v="1"/>
    <x v="3"/>
    <s v="0. None"/>
    <x v="0"/>
    <n v="17"/>
    <n v="2"/>
    <x v="1"/>
  </r>
  <r>
    <x v="66"/>
    <s v="Vogler Gideon"/>
    <x v="43"/>
    <x v="0"/>
    <x v="0"/>
    <x v="2"/>
    <x v="1"/>
    <x v="3"/>
    <s v="0. None"/>
    <x v="0"/>
    <n v="17"/>
    <n v="2"/>
    <x v="1"/>
  </r>
  <r>
    <x v="35"/>
    <s v="Kabbedijk Jasper"/>
    <x v="43"/>
    <x v="0"/>
    <x v="0"/>
    <x v="2"/>
    <x v="1"/>
    <x v="2"/>
    <s v="0. None"/>
    <x v="0"/>
    <n v="13"/>
    <n v="1"/>
    <x v="1"/>
  </r>
  <r>
    <x v="18"/>
    <s v="Kabbedijk Olivier"/>
    <x v="43"/>
    <x v="0"/>
    <x v="0"/>
    <x v="2"/>
    <x v="1"/>
    <x v="2"/>
    <s v="0. None"/>
    <x v="0"/>
    <n v="22"/>
    <n v="1"/>
    <x v="1"/>
  </r>
  <r>
    <x v="37"/>
    <s v="Veer,_van_der Sven"/>
    <x v="43"/>
    <x v="0"/>
    <x v="0"/>
    <x v="0"/>
    <x v="1"/>
    <x v="0"/>
    <s v="0. None"/>
    <x v="0"/>
    <n v="26"/>
    <n v="2"/>
    <x v="1"/>
  </r>
  <r>
    <x v="37"/>
    <s v="Versteeg Jochem"/>
    <x v="43"/>
    <x v="0"/>
    <x v="0"/>
    <x v="0"/>
    <x v="1"/>
    <x v="0"/>
    <s v="0. None"/>
    <x v="0"/>
    <n v="26"/>
    <n v="2"/>
    <x v="1"/>
  </r>
  <r>
    <x v="89"/>
    <s v="Lalai Mike"/>
    <x v="43"/>
    <x v="0"/>
    <x v="0"/>
    <x v="0"/>
    <x v="1"/>
    <x v="3"/>
    <s v="0. None"/>
    <x v="0"/>
    <n v="13"/>
    <n v="2"/>
    <x v="1"/>
  </r>
  <r>
    <x v="89"/>
    <s v="Meijerink Jesper"/>
    <x v="43"/>
    <x v="0"/>
    <x v="0"/>
    <x v="0"/>
    <x v="1"/>
    <x v="3"/>
    <s v="0. None"/>
    <x v="0"/>
    <n v="13"/>
    <n v="2"/>
    <x v="1"/>
  </r>
  <r>
    <x v="4"/>
    <s v="Schoots Tessa"/>
    <x v="43"/>
    <x v="0"/>
    <x v="0"/>
    <x v="1"/>
    <x v="2"/>
    <x v="0"/>
    <s v="3. Bronze"/>
    <x v="2"/>
    <n v="10"/>
    <n v="1"/>
    <x v="1"/>
  </r>
  <r>
    <x v="43"/>
    <s v="Male,_van_der Guido"/>
    <x v="43"/>
    <x v="0"/>
    <x v="0"/>
    <x v="1"/>
    <x v="1"/>
    <x v="3"/>
    <s v="0. None"/>
    <x v="0"/>
    <n v="8"/>
    <n v="1"/>
    <x v="1"/>
  </r>
  <r>
    <x v="19"/>
    <s v="Kabbedijk Jasper"/>
    <x v="43"/>
    <x v="0"/>
    <x v="0"/>
    <x v="2"/>
    <x v="0"/>
    <x v="2"/>
    <s v="0. None"/>
    <x v="0"/>
    <n v="95"/>
    <n v="2"/>
    <x v="1"/>
  </r>
  <r>
    <x v="19"/>
    <s v="Kabbedijk Olivier"/>
    <x v="43"/>
    <x v="0"/>
    <x v="0"/>
    <x v="2"/>
    <x v="0"/>
    <x v="2"/>
    <s v="0. None"/>
    <x v="0"/>
    <n v="95"/>
    <n v="2"/>
    <x v="1"/>
  </r>
  <r>
    <x v="86"/>
    <s v="Veer,_van_der Myrthe"/>
    <x v="43"/>
    <x v="0"/>
    <x v="1"/>
    <x v="2"/>
    <x v="2"/>
    <x v="1"/>
    <s v="0. None"/>
    <x v="0"/>
    <n v="4"/>
    <n v="1"/>
    <x v="1"/>
  </r>
  <r>
    <x v="11"/>
    <s v="Vogler Gideon"/>
    <x v="43"/>
    <x v="0"/>
    <x v="1"/>
    <x v="2"/>
    <x v="1"/>
    <x v="1"/>
    <s v="0. None"/>
    <x v="0"/>
    <n v="8"/>
    <n v="1"/>
    <x v="1"/>
  </r>
  <r>
    <x v="63"/>
    <s v="Kabbedijk Jasper"/>
    <x v="43"/>
    <x v="0"/>
    <x v="1"/>
    <x v="2"/>
    <x v="1"/>
    <x v="2"/>
    <s v="0. None"/>
    <x v="0"/>
    <n v="18"/>
    <n v="1"/>
    <x v="1"/>
  </r>
  <r>
    <x v="83"/>
    <s v="Veer,_van_der Sven"/>
    <x v="43"/>
    <x v="0"/>
    <x v="1"/>
    <x v="0"/>
    <x v="1"/>
    <x v="1"/>
    <s v="0. None"/>
    <x v="0"/>
    <n v="10"/>
    <n v="1"/>
    <x v="1"/>
  </r>
  <r>
    <x v="2"/>
    <s v="Veer,_van_der Sven"/>
    <x v="43"/>
    <x v="0"/>
    <x v="1"/>
    <x v="0"/>
    <x v="1"/>
    <x v="1"/>
    <s v="0. None"/>
    <x v="0"/>
    <n v="18"/>
    <n v="1"/>
    <x v="1"/>
  </r>
  <r>
    <x v="3"/>
    <s v="Veer,_van_der Sven"/>
    <x v="43"/>
    <x v="0"/>
    <x v="2"/>
    <x v="0"/>
    <x v="1"/>
    <x v="1"/>
    <s v="0. None"/>
    <x v="0"/>
    <n v="12"/>
    <n v="1"/>
    <x v="1"/>
  </r>
  <r>
    <x v="17"/>
    <s v="Rours Louis"/>
    <x v="44"/>
    <x v="0"/>
    <x v="0"/>
    <x v="2"/>
    <x v="1"/>
    <x v="2"/>
    <s v="0. None"/>
    <x v="0"/>
    <n v="22"/>
    <n v="1"/>
    <x v="1"/>
  </r>
  <r>
    <x v="18"/>
    <s v="Jhakrie Jashwant"/>
    <x v="44"/>
    <x v="0"/>
    <x v="0"/>
    <x v="2"/>
    <x v="1"/>
    <x v="2"/>
    <s v="0. None"/>
    <x v="0"/>
    <n v="22"/>
    <n v="5"/>
    <x v="1"/>
  </r>
  <r>
    <x v="18"/>
    <s v="Loukili Soufian"/>
    <x v="44"/>
    <x v="0"/>
    <x v="0"/>
    <x v="2"/>
    <x v="1"/>
    <x v="2"/>
    <s v="0. None"/>
    <x v="0"/>
    <n v="22"/>
    <n v="5"/>
    <x v="1"/>
  </r>
  <r>
    <x v="18"/>
    <s v="Nguyen Jimmy"/>
    <x v="44"/>
    <x v="0"/>
    <x v="0"/>
    <x v="2"/>
    <x v="1"/>
    <x v="2"/>
    <s v="0. None"/>
    <x v="0"/>
    <n v="22"/>
    <n v="5"/>
    <x v="1"/>
  </r>
  <r>
    <x v="18"/>
    <s v="Vu Kenji"/>
    <x v="44"/>
    <x v="0"/>
    <x v="0"/>
    <x v="2"/>
    <x v="1"/>
    <x v="2"/>
    <s v="3. Bronze"/>
    <x v="2"/>
    <n v="22"/>
    <n v="5"/>
    <x v="1"/>
  </r>
  <r>
    <x v="18"/>
    <s v="Vu Ricci"/>
    <x v="44"/>
    <x v="0"/>
    <x v="0"/>
    <x v="2"/>
    <x v="1"/>
    <x v="2"/>
    <s v="0. None"/>
    <x v="0"/>
    <n v="22"/>
    <n v="5"/>
    <x v="1"/>
  </r>
  <r>
    <x v="23"/>
    <s v="Vu Kenji"/>
    <x v="44"/>
    <x v="0"/>
    <x v="1"/>
    <x v="2"/>
    <x v="1"/>
    <x v="2"/>
    <s v="0. None"/>
    <x v="0"/>
    <n v="15"/>
    <n v="1"/>
    <x v="1"/>
  </r>
  <r>
    <x v="80"/>
    <s v="Loukili Soufian"/>
    <x v="44"/>
    <x v="0"/>
    <x v="1"/>
    <x v="2"/>
    <x v="1"/>
    <x v="2"/>
    <s v="0. None"/>
    <x v="0"/>
    <n v="16"/>
    <n v="2"/>
    <x v="1"/>
  </r>
  <r>
    <x v="80"/>
    <s v="Vu Ricci"/>
    <x v="44"/>
    <x v="0"/>
    <x v="1"/>
    <x v="2"/>
    <x v="1"/>
    <x v="2"/>
    <s v="0. None"/>
    <x v="0"/>
    <n v="16"/>
    <n v="2"/>
    <x v="1"/>
  </r>
  <r>
    <x v="63"/>
    <s v="Rours Louis"/>
    <x v="44"/>
    <x v="0"/>
    <x v="1"/>
    <x v="2"/>
    <x v="1"/>
    <x v="2"/>
    <s v="0. None"/>
    <x v="0"/>
    <n v="18"/>
    <n v="1"/>
    <x v="1"/>
  </r>
  <r>
    <x v="24"/>
    <s v="Jhakrie Jashwant"/>
    <x v="44"/>
    <x v="0"/>
    <x v="1"/>
    <x v="2"/>
    <x v="1"/>
    <x v="2"/>
    <s v="3. Bronze"/>
    <x v="2"/>
    <n v="8"/>
    <n v="2"/>
    <x v="1"/>
  </r>
  <r>
    <x v="24"/>
    <s v="Nguyen Jimmy"/>
    <x v="44"/>
    <x v="0"/>
    <x v="1"/>
    <x v="2"/>
    <x v="1"/>
    <x v="2"/>
    <s v="1. Gold"/>
    <x v="3"/>
    <n v="8"/>
    <n v="2"/>
    <x v="1"/>
  </r>
  <r>
    <x v="66"/>
    <s v="Ram Justin"/>
    <x v="45"/>
    <x v="0"/>
    <x v="0"/>
    <x v="2"/>
    <x v="1"/>
    <x v="3"/>
    <s v="0. None"/>
    <x v="0"/>
    <n v="17"/>
    <n v="1"/>
    <x v="1"/>
  </r>
  <r>
    <x v="0"/>
    <s v="kramer abel"/>
    <x v="45"/>
    <x v="0"/>
    <x v="0"/>
    <x v="0"/>
    <x v="0"/>
    <x v="0"/>
    <s v="0. None"/>
    <x v="0"/>
    <n v="6"/>
    <n v="1"/>
    <x v="1"/>
  </r>
  <r>
    <x v="57"/>
    <s v="Troudes Inja"/>
    <x v="45"/>
    <x v="0"/>
    <x v="0"/>
    <x v="0"/>
    <x v="2"/>
    <x v="0"/>
    <s v="0. None"/>
    <x v="0"/>
    <n v="14"/>
    <n v="1"/>
    <x v="1"/>
  </r>
  <r>
    <x v="37"/>
    <s v="Radojevic Daniel"/>
    <x v="45"/>
    <x v="0"/>
    <x v="0"/>
    <x v="0"/>
    <x v="1"/>
    <x v="0"/>
    <s v="0. None"/>
    <x v="0"/>
    <n v="26"/>
    <n v="1"/>
    <x v="1"/>
  </r>
  <r>
    <x v="7"/>
    <s v="kamphuis jennifer"/>
    <x v="45"/>
    <x v="0"/>
    <x v="0"/>
    <x v="1"/>
    <x v="2"/>
    <x v="0"/>
    <s v="0. None"/>
    <x v="0"/>
    <n v="9"/>
    <n v="2"/>
    <x v="1"/>
  </r>
  <r>
    <x v="7"/>
    <s v="Troudes Britt"/>
    <x v="45"/>
    <x v="0"/>
    <x v="0"/>
    <x v="1"/>
    <x v="2"/>
    <x v="0"/>
    <s v="0. None"/>
    <x v="0"/>
    <n v="9"/>
    <n v="2"/>
    <x v="1"/>
  </r>
  <r>
    <x v="69"/>
    <s v="Van_ezelingen Otto"/>
    <x v="45"/>
    <x v="0"/>
    <x v="0"/>
    <x v="1"/>
    <x v="1"/>
    <x v="0"/>
    <s v="0. None"/>
    <x v="0"/>
    <n v="7"/>
    <n v="2"/>
    <x v="1"/>
  </r>
  <r>
    <x v="69"/>
    <s v="van_straaten martin"/>
    <x v="45"/>
    <x v="0"/>
    <x v="0"/>
    <x v="1"/>
    <x v="1"/>
    <x v="0"/>
    <s v="0. None"/>
    <x v="0"/>
    <n v="7"/>
    <n v="2"/>
    <x v="1"/>
  </r>
  <r>
    <x v="8"/>
    <s v="Bekkers Gregory"/>
    <x v="45"/>
    <x v="0"/>
    <x v="0"/>
    <x v="1"/>
    <x v="1"/>
    <x v="0"/>
    <s v="0. None"/>
    <x v="0"/>
    <n v="10"/>
    <n v="2"/>
    <x v="1"/>
  </r>
  <r>
    <x v="8"/>
    <s v="Brand Rico"/>
    <x v="45"/>
    <x v="0"/>
    <x v="0"/>
    <x v="1"/>
    <x v="1"/>
    <x v="0"/>
    <s v="0. None"/>
    <x v="0"/>
    <n v="10"/>
    <n v="2"/>
    <x v="1"/>
  </r>
  <r>
    <x v="11"/>
    <s v="Ram Justin"/>
    <x v="45"/>
    <x v="0"/>
    <x v="1"/>
    <x v="2"/>
    <x v="1"/>
    <x v="1"/>
    <s v="0. None"/>
    <x v="0"/>
    <n v="8"/>
    <n v="1"/>
    <x v="1"/>
  </r>
  <r>
    <x v="58"/>
    <s v="Versluis Lakeysha"/>
    <x v="45"/>
    <x v="0"/>
    <x v="1"/>
    <x v="0"/>
    <x v="2"/>
    <x v="1"/>
    <s v="3. Bronze"/>
    <x v="2"/>
    <n v="6"/>
    <n v="1"/>
    <x v="1"/>
  </r>
  <r>
    <x v="40"/>
    <s v="Troudes Inja"/>
    <x v="45"/>
    <x v="0"/>
    <x v="1"/>
    <x v="0"/>
    <x v="2"/>
    <x v="1"/>
    <s v="0. None"/>
    <x v="0"/>
    <n v="4"/>
    <n v="1"/>
    <x v="1"/>
  </r>
  <r>
    <x v="41"/>
    <s v="Radojevic Daniel"/>
    <x v="45"/>
    <x v="0"/>
    <x v="1"/>
    <x v="0"/>
    <x v="1"/>
    <x v="0"/>
    <s v="0. None"/>
    <x v="0"/>
    <n v="10"/>
    <n v="1"/>
    <x v="1"/>
  </r>
  <r>
    <x v="83"/>
    <s v="kramer abel"/>
    <x v="45"/>
    <x v="0"/>
    <x v="1"/>
    <x v="0"/>
    <x v="1"/>
    <x v="1"/>
    <s v="0. None"/>
    <x v="0"/>
    <n v="10"/>
    <n v="1"/>
    <x v="1"/>
  </r>
  <r>
    <x v="29"/>
    <s v="Troudes Britt"/>
    <x v="45"/>
    <x v="0"/>
    <x v="1"/>
    <x v="1"/>
    <x v="2"/>
    <x v="1"/>
    <s v="3. Bronze"/>
    <x v="2"/>
    <n v="7"/>
    <n v="1"/>
    <x v="1"/>
  </r>
  <r>
    <x v="84"/>
    <s v="van_straaten martin"/>
    <x v="45"/>
    <x v="0"/>
    <x v="1"/>
    <x v="1"/>
    <x v="1"/>
    <x v="1"/>
    <s v="3. Bronze"/>
    <x v="2"/>
    <n v="6"/>
    <n v="1"/>
    <x v="1"/>
  </r>
  <r>
    <x v="2"/>
    <s v="kramer abel"/>
    <x v="45"/>
    <x v="0"/>
    <x v="1"/>
    <x v="0"/>
    <x v="1"/>
    <x v="1"/>
    <s v="0. None"/>
    <x v="0"/>
    <n v="18"/>
    <n v="1"/>
    <x v="1"/>
  </r>
  <r>
    <x v="14"/>
    <s v="van_straaten martin"/>
    <x v="45"/>
    <x v="0"/>
    <x v="1"/>
    <x v="1"/>
    <x v="1"/>
    <x v="1"/>
    <s v="0. None"/>
    <x v="0"/>
    <n v="17"/>
    <n v="1"/>
    <x v="1"/>
  </r>
  <r>
    <x v="33"/>
    <s v="Troudes Britt"/>
    <x v="45"/>
    <x v="0"/>
    <x v="2"/>
    <x v="1"/>
    <x v="2"/>
    <x v="1"/>
    <s v="0. None"/>
    <x v="0"/>
    <n v="10"/>
    <n v="1"/>
    <x v="1"/>
  </r>
  <r>
    <x v="52"/>
    <s v="Bekkers Gregory"/>
    <x v="45"/>
    <x v="0"/>
    <x v="2"/>
    <x v="1"/>
    <x v="1"/>
    <x v="1"/>
    <s v="0. None"/>
    <x v="0"/>
    <n v="12"/>
    <n v="2"/>
    <x v="1"/>
  </r>
  <r>
    <x v="52"/>
    <s v="van_straaten martin"/>
    <x v="45"/>
    <x v="0"/>
    <x v="2"/>
    <x v="1"/>
    <x v="1"/>
    <x v="1"/>
    <s v="1. Gold"/>
    <x v="3"/>
    <n v="12"/>
    <n v="2"/>
    <x v="1"/>
  </r>
  <r>
    <x v="15"/>
    <s v="van_der_Zande Imke"/>
    <x v="46"/>
    <x v="0"/>
    <x v="0"/>
    <x v="2"/>
    <x v="2"/>
    <x v="3"/>
    <s v="0. None"/>
    <x v="0"/>
    <n v="24"/>
    <n v="1"/>
    <x v="3"/>
  </r>
  <r>
    <x v="66"/>
    <s v="van_Krieken Bjorn"/>
    <x v="46"/>
    <x v="0"/>
    <x v="0"/>
    <x v="2"/>
    <x v="1"/>
    <x v="3"/>
    <s v="0. None"/>
    <x v="0"/>
    <n v="17"/>
    <n v="1"/>
    <x v="3"/>
  </r>
  <r>
    <x v="8"/>
    <s v="van_de_Wetering Huberto"/>
    <x v="46"/>
    <x v="0"/>
    <x v="0"/>
    <x v="1"/>
    <x v="1"/>
    <x v="0"/>
    <s v="0. None"/>
    <x v="0"/>
    <n v="10"/>
    <n v="1"/>
    <x v="3"/>
  </r>
  <r>
    <x v="73"/>
    <s v="Martens Daiko"/>
    <x v="46"/>
    <x v="0"/>
    <x v="0"/>
    <x v="1"/>
    <x v="1"/>
    <x v="0"/>
    <s v="0. None"/>
    <x v="0"/>
    <n v="5"/>
    <n v="1"/>
    <x v="3"/>
  </r>
  <r>
    <x v="78"/>
    <s v="van_der_Zande Imke"/>
    <x v="46"/>
    <x v="0"/>
    <x v="1"/>
    <x v="2"/>
    <x v="2"/>
    <x v="3"/>
    <s v="3. Bronze"/>
    <x v="2"/>
    <n v="7"/>
    <n v="1"/>
    <x v="3"/>
  </r>
  <r>
    <x v="11"/>
    <s v="van_Krieken Bjorn"/>
    <x v="46"/>
    <x v="0"/>
    <x v="1"/>
    <x v="2"/>
    <x v="1"/>
    <x v="1"/>
    <s v="2. Silver"/>
    <x v="1"/>
    <n v="8"/>
    <n v="1"/>
    <x v="3"/>
  </r>
  <r>
    <x v="95"/>
    <s v="Martens Daiko"/>
    <x v="46"/>
    <x v="0"/>
    <x v="1"/>
    <x v="1"/>
    <x v="1"/>
    <x v="1"/>
    <s v="3. Bronze"/>
    <x v="0"/>
    <n v="3"/>
    <n v="1"/>
    <x v="3"/>
  </r>
  <r>
    <x v="87"/>
    <s v="Maissa Triqui"/>
    <x v="47"/>
    <x v="0"/>
    <x v="1"/>
    <x v="2"/>
    <x v="2"/>
    <x v="0"/>
    <s v="1. Gold"/>
    <x v="3"/>
    <n v="5"/>
    <n v="1"/>
    <x v="3"/>
  </r>
  <r>
    <x v="76"/>
    <s v="Feyza Agcabuga"/>
    <x v="47"/>
    <x v="0"/>
    <x v="1"/>
    <x v="2"/>
    <x v="2"/>
    <x v="3"/>
    <s v="1. Gold"/>
    <x v="3"/>
    <n v="2"/>
    <n v="1"/>
    <x v="3"/>
  </r>
  <r>
    <x v="10"/>
    <s v="Amin Triqui"/>
    <x v="47"/>
    <x v="0"/>
    <x v="1"/>
    <x v="2"/>
    <x v="1"/>
    <x v="1"/>
    <s v="1. Gold"/>
    <x v="3"/>
    <n v="12"/>
    <n v="2"/>
    <x v="3"/>
  </r>
  <r>
    <x v="10"/>
    <s v="RaÃ©d Salame"/>
    <x v="47"/>
    <x v="0"/>
    <x v="1"/>
    <x v="2"/>
    <x v="1"/>
    <x v="1"/>
    <s v="0. None"/>
    <x v="0"/>
    <n v="12"/>
    <n v="2"/>
    <x v="3"/>
  </r>
  <r>
    <x v="79"/>
    <s v="Selim Agcabuga"/>
    <x v="47"/>
    <x v="0"/>
    <x v="1"/>
    <x v="2"/>
    <x v="1"/>
    <x v="3"/>
    <s v="1. Gold"/>
    <x v="3"/>
    <n v="4"/>
    <n v="1"/>
    <x v="3"/>
  </r>
  <r>
    <x v="1"/>
    <s v="Ahmed rmadan"/>
    <x v="47"/>
    <x v="0"/>
    <x v="1"/>
    <x v="0"/>
    <x v="1"/>
    <x v="1"/>
    <s v="1. Gold"/>
    <x v="3"/>
    <n v="5"/>
    <n v="1"/>
    <x v="3"/>
  </r>
  <r>
    <x v="47"/>
    <s v="Rmadan AL_-_AMIN"/>
    <x v="47"/>
    <x v="0"/>
    <x v="1"/>
    <x v="1"/>
    <x v="1"/>
    <x v="1"/>
    <s v="1. Gold"/>
    <x v="3"/>
    <n v="9"/>
    <n v="1"/>
    <x v="3"/>
  </r>
  <r>
    <x v="66"/>
    <s v="Tanny Ethan"/>
    <x v="48"/>
    <x v="0"/>
    <x v="0"/>
    <x v="2"/>
    <x v="1"/>
    <x v="3"/>
    <s v="1. Gold"/>
    <x v="3"/>
    <n v="17"/>
    <n v="1"/>
    <x v="3"/>
  </r>
  <r>
    <x v="38"/>
    <s v="Tanny Kimberly"/>
    <x v="48"/>
    <x v="0"/>
    <x v="0"/>
    <x v="1"/>
    <x v="2"/>
    <x v="0"/>
    <s v="0. None"/>
    <x v="0"/>
    <n v="5"/>
    <n v="1"/>
    <x v="3"/>
  </r>
  <r>
    <x v="90"/>
    <s v="Pluid Tawnya"/>
    <x v="48"/>
    <x v="0"/>
    <x v="0"/>
    <x v="1"/>
    <x v="2"/>
    <x v="3"/>
    <s v="0. None"/>
    <x v="0"/>
    <n v="4"/>
    <n v="1"/>
    <x v="3"/>
  </r>
  <r>
    <x v="79"/>
    <s v="Tanny Ethan"/>
    <x v="48"/>
    <x v="0"/>
    <x v="1"/>
    <x v="2"/>
    <x v="1"/>
    <x v="3"/>
    <s v="0. None"/>
    <x v="0"/>
    <n v="4"/>
    <n v="1"/>
    <x v="3"/>
  </r>
  <r>
    <x v="29"/>
    <s v="Pluid Tawnya"/>
    <x v="48"/>
    <x v="0"/>
    <x v="1"/>
    <x v="1"/>
    <x v="2"/>
    <x v="1"/>
    <s v="0. None"/>
    <x v="0"/>
    <n v="7"/>
    <n v="1"/>
    <x v="3"/>
  </r>
  <r>
    <x v="33"/>
    <s v="Pluid Tawnya"/>
    <x v="48"/>
    <x v="0"/>
    <x v="2"/>
    <x v="1"/>
    <x v="2"/>
    <x v="1"/>
    <s v="1. Gold"/>
    <x v="3"/>
    <n v="10"/>
    <n v="2"/>
    <x v="3"/>
  </r>
  <r>
    <x v="33"/>
    <s v="Tanny Kimberly"/>
    <x v="48"/>
    <x v="0"/>
    <x v="2"/>
    <x v="1"/>
    <x v="2"/>
    <x v="1"/>
    <s v="0. None"/>
    <x v="0"/>
    <n v="10"/>
    <n v="2"/>
    <x v="3"/>
  </r>
  <r>
    <x v="97"/>
    <s v="Bekkering Anna"/>
    <x v="49"/>
    <x v="0"/>
    <x v="0"/>
    <x v="2"/>
    <x v="2"/>
    <x v="0"/>
    <s v="2. Silver"/>
    <x v="0"/>
    <n v="2"/>
    <n v="1"/>
    <x v="2"/>
  </r>
  <r>
    <x v="15"/>
    <s v="Tapilatu Guevana"/>
    <x v="49"/>
    <x v="0"/>
    <x v="0"/>
    <x v="2"/>
    <x v="2"/>
    <x v="3"/>
    <s v="0. None"/>
    <x v="0"/>
    <n v="24"/>
    <n v="1"/>
    <x v="2"/>
  </r>
  <r>
    <x v="34"/>
    <s v="van_de_Rijet Aimee"/>
    <x v="49"/>
    <x v="0"/>
    <x v="0"/>
    <x v="2"/>
    <x v="2"/>
    <x v="2"/>
    <s v="0. None"/>
    <x v="0"/>
    <n v="13"/>
    <n v="1"/>
    <x v="2"/>
  </r>
  <r>
    <x v="66"/>
    <s v="Hoekstra Jesse"/>
    <x v="49"/>
    <x v="0"/>
    <x v="0"/>
    <x v="2"/>
    <x v="1"/>
    <x v="3"/>
    <s v="0. None"/>
    <x v="0"/>
    <n v="17"/>
    <n v="1"/>
    <x v="2"/>
  </r>
  <r>
    <x v="6"/>
    <s v="Hoekstra Demy"/>
    <x v="49"/>
    <x v="0"/>
    <x v="0"/>
    <x v="2"/>
    <x v="1"/>
    <x v="3"/>
    <s v="0. None"/>
    <x v="0"/>
    <n v="19"/>
    <n v="1"/>
    <x v="2"/>
  </r>
  <r>
    <x v="18"/>
    <s v="Berghuis Maureno"/>
    <x v="49"/>
    <x v="0"/>
    <x v="0"/>
    <x v="2"/>
    <x v="1"/>
    <x v="2"/>
    <s v="0. None"/>
    <x v="0"/>
    <n v="22"/>
    <n v="3"/>
    <x v="2"/>
  </r>
  <r>
    <x v="18"/>
    <s v="van_den_Broek Liam"/>
    <x v="49"/>
    <x v="0"/>
    <x v="0"/>
    <x v="2"/>
    <x v="1"/>
    <x v="2"/>
    <s v="0. None"/>
    <x v="0"/>
    <n v="22"/>
    <n v="3"/>
    <x v="2"/>
  </r>
  <r>
    <x v="18"/>
    <s v="Westra Jesse"/>
    <x v="49"/>
    <x v="0"/>
    <x v="0"/>
    <x v="2"/>
    <x v="1"/>
    <x v="2"/>
    <s v="0. None"/>
    <x v="0"/>
    <n v="22"/>
    <n v="3"/>
    <x v="2"/>
  </r>
  <r>
    <x v="37"/>
    <s v="Leffers Alex"/>
    <x v="49"/>
    <x v="0"/>
    <x v="0"/>
    <x v="0"/>
    <x v="1"/>
    <x v="0"/>
    <s v="0. None"/>
    <x v="0"/>
    <n v="26"/>
    <n v="2"/>
    <x v="2"/>
  </r>
  <r>
    <x v="37"/>
    <s v="Porte Jack"/>
    <x v="49"/>
    <x v="0"/>
    <x v="0"/>
    <x v="0"/>
    <x v="1"/>
    <x v="0"/>
    <s v="0. None"/>
    <x v="0"/>
    <n v="26"/>
    <n v="2"/>
    <x v="2"/>
  </r>
  <r>
    <x v="89"/>
    <s v="van_der_Heide Ruben"/>
    <x v="49"/>
    <x v="0"/>
    <x v="0"/>
    <x v="0"/>
    <x v="1"/>
    <x v="3"/>
    <s v="0. None"/>
    <x v="0"/>
    <n v="13"/>
    <n v="1"/>
    <x v="2"/>
  </r>
  <r>
    <x v="39"/>
    <s v="Weening Justin"/>
    <x v="49"/>
    <x v="0"/>
    <x v="0"/>
    <x v="1"/>
    <x v="1"/>
    <x v="2"/>
    <s v="0. None"/>
    <x v="0"/>
    <n v="5"/>
    <n v="1"/>
    <x v="2"/>
  </r>
  <r>
    <x v="19"/>
    <s v="Berghuis Maureno"/>
    <x v="49"/>
    <x v="0"/>
    <x v="0"/>
    <x v="2"/>
    <x v="0"/>
    <x v="2"/>
    <s v="0. None"/>
    <x v="0"/>
    <n v="95"/>
    <n v="4"/>
    <x v="2"/>
  </r>
  <r>
    <x v="19"/>
    <s v="van_den_Broek Liam"/>
    <x v="49"/>
    <x v="0"/>
    <x v="0"/>
    <x v="2"/>
    <x v="0"/>
    <x v="2"/>
    <s v="0. None"/>
    <x v="0"/>
    <n v="95"/>
    <n v="4"/>
    <x v="2"/>
  </r>
  <r>
    <x v="19"/>
    <s v="van_de_Rijet Aimee"/>
    <x v="49"/>
    <x v="0"/>
    <x v="0"/>
    <x v="2"/>
    <x v="0"/>
    <x v="2"/>
    <s v="0. None"/>
    <x v="0"/>
    <n v="95"/>
    <n v="4"/>
    <x v="2"/>
  </r>
  <r>
    <x v="19"/>
    <s v="Westra Jesse"/>
    <x v="49"/>
    <x v="0"/>
    <x v="0"/>
    <x v="2"/>
    <x v="0"/>
    <x v="2"/>
    <s v="0. None"/>
    <x v="0"/>
    <n v="95"/>
    <n v="4"/>
    <x v="2"/>
  </r>
  <r>
    <x v="87"/>
    <s v="Bekkering Anna"/>
    <x v="49"/>
    <x v="0"/>
    <x v="1"/>
    <x v="2"/>
    <x v="2"/>
    <x v="0"/>
    <s v="0. None"/>
    <x v="0"/>
    <n v="5"/>
    <n v="1"/>
    <x v="2"/>
  </r>
  <r>
    <x v="78"/>
    <s v="Tapilatu Guevana"/>
    <x v="49"/>
    <x v="0"/>
    <x v="1"/>
    <x v="2"/>
    <x v="2"/>
    <x v="3"/>
    <s v="0. None"/>
    <x v="0"/>
    <n v="7"/>
    <n v="1"/>
    <x v="2"/>
  </r>
  <r>
    <x v="22"/>
    <s v="van_de_Rijet Aimee"/>
    <x v="49"/>
    <x v="0"/>
    <x v="1"/>
    <x v="2"/>
    <x v="2"/>
    <x v="2"/>
    <s v="0. None"/>
    <x v="0"/>
    <n v="10"/>
    <n v="1"/>
    <x v="2"/>
  </r>
  <r>
    <x v="10"/>
    <s v="Hoekstra Jesse"/>
    <x v="49"/>
    <x v="0"/>
    <x v="1"/>
    <x v="2"/>
    <x v="1"/>
    <x v="1"/>
    <s v="0. None"/>
    <x v="0"/>
    <n v="12"/>
    <n v="1"/>
    <x v="2"/>
  </r>
  <r>
    <x v="88"/>
    <s v="Hoekstra Demy"/>
    <x v="49"/>
    <x v="0"/>
    <x v="1"/>
    <x v="2"/>
    <x v="1"/>
    <x v="3"/>
    <s v="0. None"/>
    <x v="0"/>
    <n v="6"/>
    <n v="1"/>
    <x v="2"/>
  </r>
  <r>
    <x v="23"/>
    <s v="van_den_Broek Liam"/>
    <x v="49"/>
    <x v="0"/>
    <x v="1"/>
    <x v="2"/>
    <x v="1"/>
    <x v="2"/>
    <s v="0. None"/>
    <x v="0"/>
    <n v="15"/>
    <n v="1"/>
    <x v="2"/>
  </r>
  <r>
    <x v="63"/>
    <s v="Westra Jesse"/>
    <x v="49"/>
    <x v="0"/>
    <x v="1"/>
    <x v="2"/>
    <x v="1"/>
    <x v="2"/>
    <s v="0. None"/>
    <x v="0"/>
    <n v="18"/>
    <n v="1"/>
    <x v="2"/>
  </r>
  <r>
    <x v="101"/>
    <s v="Berghuis Maureno"/>
    <x v="49"/>
    <x v="0"/>
    <x v="1"/>
    <x v="2"/>
    <x v="1"/>
    <x v="2"/>
    <s v="3. Bronze"/>
    <x v="2"/>
    <n v="4"/>
    <n v="1"/>
    <x v="2"/>
  </r>
  <r>
    <x v="55"/>
    <s v="Leffers Alex"/>
    <x v="49"/>
    <x v="0"/>
    <x v="1"/>
    <x v="0"/>
    <x v="1"/>
    <x v="1"/>
    <s v="1. Gold"/>
    <x v="3"/>
    <n v="5"/>
    <n v="2"/>
    <x v="2"/>
  </r>
  <r>
    <x v="55"/>
    <s v="Porte Jack"/>
    <x v="49"/>
    <x v="0"/>
    <x v="1"/>
    <x v="0"/>
    <x v="1"/>
    <x v="1"/>
    <s v="3. Bronze"/>
    <x v="2"/>
    <n v="5"/>
    <n v="2"/>
    <x v="2"/>
  </r>
  <r>
    <x v="92"/>
    <s v="van_der_Heide Ruben"/>
    <x v="49"/>
    <x v="0"/>
    <x v="1"/>
    <x v="0"/>
    <x v="1"/>
    <x v="3"/>
    <s v="3. Bronze"/>
    <x v="2"/>
    <n v="4"/>
    <n v="1"/>
    <x v="2"/>
  </r>
  <r>
    <x v="104"/>
    <s v="Weening Justin"/>
    <x v="49"/>
    <x v="0"/>
    <x v="1"/>
    <x v="1"/>
    <x v="1"/>
    <x v="2"/>
    <s v="0. None"/>
    <x v="0"/>
    <n v="1"/>
    <n v="1"/>
    <x v="2"/>
  </r>
  <r>
    <x v="3"/>
    <s v="van_der_Heide Ruben"/>
    <x v="49"/>
    <x v="0"/>
    <x v="2"/>
    <x v="0"/>
    <x v="1"/>
    <x v="1"/>
    <s v="3. Bronze"/>
    <x v="2"/>
    <n v="12"/>
    <n v="1"/>
    <x v="2"/>
  </r>
  <r>
    <x v="15"/>
    <s v="Van_der_Stok Kriz"/>
    <x v="50"/>
    <x v="0"/>
    <x v="0"/>
    <x v="2"/>
    <x v="2"/>
    <x v="3"/>
    <s v="0. None"/>
    <x v="0"/>
    <n v="24"/>
    <n v="1"/>
    <x v="2"/>
  </r>
  <r>
    <x v="16"/>
    <s v="Van_Binsbergen Kaat"/>
    <x v="50"/>
    <x v="0"/>
    <x v="0"/>
    <x v="2"/>
    <x v="2"/>
    <x v="2"/>
    <s v="0. None"/>
    <x v="0"/>
    <n v="21"/>
    <n v="2"/>
    <x v="2"/>
  </r>
  <r>
    <x v="16"/>
    <s v="van_Eijken Sandra"/>
    <x v="50"/>
    <x v="0"/>
    <x v="0"/>
    <x v="2"/>
    <x v="2"/>
    <x v="2"/>
    <s v="0. None"/>
    <x v="0"/>
    <n v="21"/>
    <n v="2"/>
    <x v="2"/>
  </r>
  <r>
    <x v="66"/>
    <s v="De_Klerk-Wolters Jim"/>
    <x v="50"/>
    <x v="0"/>
    <x v="0"/>
    <x v="2"/>
    <x v="1"/>
    <x v="3"/>
    <s v="0. None"/>
    <x v="0"/>
    <n v="17"/>
    <n v="1"/>
    <x v="2"/>
  </r>
  <r>
    <x v="6"/>
    <s v="Nieuwenkamp Martijn"/>
    <x v="50"/>
    <x v="0"/>
    <x v="0"/>
    <x v="2"/>
    <x v="1"/>
    <x v="3"/>
    <s v="0. None"/>
    <x v="0"/>
    <n v="19"/>
    <n v="2"/>
    <x v="2"/>
  </r>
  <r>
    <x v="6"/>
    <s v="Tsoutsanis Luc"/>
    <x v="50"/>
    <x v="0"/>
    <x v="0"/>
    <x v="2"/>
    <x v="1"/>
    <x v="3"/>
    <s v="0. None"/>
    <x v="0"/>
    <n v="19"/>
    <n v="2"/>
    <x v="2"/>
  </r>
  <r>
    <x v="35"/>
    <s v="Noaman Ismael"/>
    <x v="50"/>
    <x v="0"/>
    <x v="0"/>
    <x v="2"/>
    <x v="1"/>
    <x v="2"/>
    <s v="3. Bronze"/>
    <x v="2"/>
    <n v="13"/>
    <n v="1"/>
    <x v="2"/>
  </r>
  <r>
    <x v="18"/>
    <s v="Aldukhri Marcel"/>
    <x v="50"/>
    <x v="0"/>
    <x v="0"/>
    <x v="2"/>
    <x v="1"/>
    <x v="2"/>
    <s v="0. None"/>
    <x v="0"/>
    <n v="22"/>
    <n v="2"/>
    <x v="2"/>
  </r>
  <r>
    <x v="18"/>
    <s v="Van_Rhee Benjamin"/>
    <x v="50"/>
    <x v="0"/>
    <x v="0"/>
    <x v="2"/>
    <x v="1"/>
    <x v="2"/>
    <s v="0. None"/>
    <x v="0"/>
    <n v="22"/>
    <n v="2"/>
    <x v="2"/>
  </r>
  <r>
    <x v="36"/>
    <s v="Ramaker Pebbles"/>
    <x v="50"/>
    <x v="0"/>
    <x v="0"/>
    <x v="0"/>
    <x v="2"/>
    <x v="3"/>
    <s v="0. None"/>
    <x v="0"/>
    <n v="7"/>
    <n v="1"/>
    <x v="2"/>
  </r>
  <r>
    <x v="103"/>
    <s v="van_Eijken Marina"/>
    <x v="50"/>
    <x v="0"/>
    <x v="0"/>
    <x v="0"/>
    <x v="2"/>
    <x v="2"/>
    <s v="1. Gold"/>
    <x v="3"/>
    <n v="4"/>
    <n v="1"/>
    <x v="2"/>
  </r>
  <r>
    <x v="37"/>
    <s v="Notenboom Terence"/>
    <x v="50"/>
    <x v="0"/>
    <x v="0"/>
    <x v="0"/>
    <x v="1"/>
    <x v="0"/>
    <s v="0. None"/>
    <x v="0"/>
    <n v="26"/>
    <n v="2"/>
    <x v="2"/>
  </r>
  <r>
    <x v="37"/>
    <s v="Van_Wensem Mart"/>
    <x v="50"/>
    <x v="0"/>
    <x v="0"/>
    <x v="0"/>
    <x v="1"/>
    <x v="0"/>
    <s v="0. None"/>
    <x v="0"/>
    <n v="26"/>
    <n v="2"/>
    <x v="2"/>
  </r>
  <r>
    <x v="94"/>
    <s v="Carvalho_1(Notenboom, Ramaker)"/>
    <x v="50"/>
    <x v="1"/>
    <x v="3"/>
    <x v="3"/>
    <x v="0"/>
    <x v="1"/>
    <s v="3. Bronze"/>
    <x v="2"/>
    <n v="4"/>
    <n v="1"/>
    <x v="2"/>
  </r>
  <r>
    <x v="19"/>
    <s v="Aldukhri Marcel"/>
    <x v="50"/>
    <x v="0"/>
    <x v="0"/>
    <x v="2"/>
    <x v="0"/>
    <x v="2"/>
    <s v="0. None"/>
    <x v="0"/>
    <n v="95"/>
    <n v="5"/>
    <x v="2"/>
  </r>
  <r>
    <x v="19"/>
    <s v="Noaman Ismael"/>
    <x v="50"/>
    <x v="0"/>
    <x v="0"/>
    <x v="2"/>
    <x v="0"/>
    <x v="2"/>
    <s v="0. None"/>
    <x v="0"/>
    <n v="95"/>
    <n v="5"/>
    <x v="2"/>
  </r>
  <r>
    <x v="19"/>
    <s v="Van_Binsbergen Kaat"/>
    <x v="50"/>
    <x v="0"/>
    <x v="0"/>
    <x v="2"/>
    <x v="0"/>
    <x v="2"/>
    <s v="0. None"/>
    <x v="0"/>
    <n v="95"/>
    <n v="5"/>
    <x v="2"/>
  </r>
  <r>
    <x v="19"/>
    <s v="van_Eijken Sandra"/>
    <x v="50"/>
    <x v="0"/>
    <x v="0"/>
    <x v="2"/>
    <x v="0"/>
    <x v="2"/>
    <s v="0. None"/>
    <x v="0"/>
    <n v="95"/>
    <n v="5"/>
    <x v="2"/>
  </r>
  <r>
    <x v="19"/>
    <s v="Van_Rhee Benjamin"/>
    <x v="50"/>
    <x v="0"/>
    <x v="0"/>
    <x v="2"/>
    <x v="0"/>
    <x v="2"/>
    <s v="0. None"/>
    <x v="0"/>
    <n v="95"/>
    <n v="5"/>
    <x v="2"/>
  </r>
  <r>
    <x v="28"/>
    <s v="van_Eijken Marina"/>
    <x v="50"/>
    <x v="0"/>
    <x v="0"/>
    <x v="3"/>
    <x v="0"/>
    <x v="2"/>
    <s v="0. None"/>
    <x v="0"/>
    <n v="26"/>
    <n v="1"/>
    <x v="2"/>
  </r>
  <r>
    <x v="20"/>
    <s v="Van_der_Stok Kriz"/>
    <x v="50"/>
    <x v="0"/>
    <x v="1"/>
    <x v="2"/>
    <x v="2"/>
    <x v="1"/>
    <s v="0. None"/>
    <x v="0"/>
    <n v="12"/>
    <n v="1"/>
    <x v="2"/>
  </r>
  <r>
    <x v="75"/>
    <s v="Van_Binsbergen Kaat"/>
    <x v="50"/>
    <x v="0"/>
    <x v="1"/>
    <x v="2"/>
    <x v="2"/>
    <x v="2"/>
    <s v="0. None"/>
    <x v="0"/>
    <n v="17"/>
    <n v="1"/>
    <x v="2"/>
  </r>
  <r>
    <x v="21"/>
    <s v="van_Eijken Sandra"/>
    <x v="50"/>
    <x v="0"/>
    <x v="1"/>
    <x v="2"/>
    <x v="2"/>
    <x v="2"/>
    <s v="0. None"/>
    <x v="0"/>
    <n v="20"/>
    <n v="1"/>
    <x v="2"/>
  </r>
  <r>
    <x v="67"/>
    <s v="De_Klerk-Wolters Jim"/>
    <x v="50"/>
    <x v="0"/>
    <x v="1"/>
    <x v="2"/>
    <x v="1"/>
    <x v="1"/>
    <s v="0. None"/>
    <x v="0"/>
    <n v="10"/>
    <n v="3"/>
    <x v="2"/>
  </r>
  <r>
    <x v="67"/>
    <s v="Nieuwenkamp Martijn"/>
    <x v="50"/>
    <x v="0"/>
    <x v="1"/>
    <x v="2"/>
    <x v="1"/>
    <x v="1"/>
    <s v="0. None"/>
    <x v="0"/>
    <n v="10"/>
    <n v="3"/>
    <x v="2"/>
  </r>
  <r>
    <x v="67"/>
    <s v="Tsoutsanis Luc"/>
    <x v="50"/>
    <x v="0"/>
    <x v="1"/>
    <x v="2"/>
    <x v="1"/>
    <x v="1"/>
    <s v="0. None"/>
    <x v="0"/>
    <n v="10"/>
    <n v="3"/>
    <x v="2"/>
  </r>
  <r>
    <x v="11"/>
    <s v="Van_Steen Mats"/>
    <x v="50"/>
    <x v="0"/>
    <x v="1"/>
    <x v="2"/>
    <x v="1"/>
    <x v="1"/>
    <s v="1. Gold"/>
    <x v="3"/>
    <n v="8"/>
    <n v="1"/>
    <x v="2"/>
  </r>
  <r>
    <x v="63"/>
    <s v="Krijnen Noah"/>
    <x v="50"/>
    <x v="0"/>
    <x v="1"/>
    <x v="2"/>
    <x v="1"/>
    <x v="2"/>
    <s v="0. None"/>
    <x v="0"/>
    <n v="18"/>
    <n v="2"/>
    <x v="2"/>
  </r>
  <r>
    <x v="63"/>
    <s v="Noaman Ismael"/>
    <x v="50"/>
    <x v="0"/>
    <x v="1"/>
    <x v="2"/>
    <x v="1"/>
    <x v="2"/>
    <s v="0. None"/>
    <x v="0"/>
    <n v="18"/>
    <n v="2"/>
    <x v="2"/>
  </r>
  <r>
    <x v="100"/>
    <s v="Aldukhri Marcel"/>
    <x v="50"/>
    <x v="0"/>
    <x v="1"/>
    <x v="2"/>
    <x v="1"/>
    <x v="2"/>
    <s v="0. None"/>
    <x v="0"/>
    <n v="4"/>
    <n v="2"/>
    <x v="2"/>
  </r>
  <r>
    <x v="100"/>
    <s v="Van_Rhee Benjamin"/>
    <x v="50"/>
    <x v="0"/>
    <x v="1"/>
    <x v="2"/>
    <x v="1"/>
    <x v="2"/>
    <s v="3. Bronze"/>
    <x v="2"/>
    <n v="4"/>
    <n v="2"/>
    <x v="2"/>
  </r>
  <r>
    <x v="101"/>
    <s v="Zor Efe"/>
    <x v="50"/>
    <x v="0"/>
    <x v="1"/>
    <x v="2"/>
    <x v="1"/>
    <x v="2"/>
    <s v="2. Silver"/>
    <x v="1"/>
    <n v="4"/>
    <n v="1"/>
    <x v="2"/>
  </r>
  <r>
    <x v="44"/>
    <s v="Ramaker Pebbles"/>
    <x v="50"/>
    <x v="0"/>
    <x v="1"/>
    <x v="0"/>
    <x v="2"/>
    <x v="1"/>
    <s v="0. None"/>
    <x v="0"/>
    <n v="5"/>
    <n v="1"/>
    <x v="2"/>
  </r>
  <r>
    <x v="102"/>
    <s v="van_Eijken Marina"/>
    <x v="50"/>
    <x v="0"/>
    <x v="1"/>
    <x v="0"/>
    <x v="2"/>
    <x v="2"/>
    <s v="1. Gold"/>
    <x v="3"/>
    <n v="2"/>
    <n v="1"/>
    <x v="2"/>
  </r>
  <r>
    <x v="56"/>
    <s v="Notenboom Terence"/>
    <x v="50"/>
    <x v="0"/>
    <x v="1"/>
    <x v="0"/>
    <x v="1"/>
    <x v="0"/>
    <s v="0. None"/>
    <x v="0"/>
    <n v="8"/>
    <n v="1"/>
    <x v="2"/>
  </r>
  <r>
    <x v="41"/>
    <s v="Van_Steen Rens"/>
    <x v="50"/>
    <x v="0"/>
    <x v="1"/>
    <x v="0"/>
    <x v="1"/>
    <x v="0"/>
    <s v="0. None"/>
    <x v="0"/>
    <n v="10"/>
    <n v="1"/>
    <x v="2"/>
  </r>
  <r>
    <x v="83"/>
    <s v="Van_Wensem Mart"/>
    <x v="50"/>
    <x v="0"/>
    <x v="1"/>
    <x v="0"/>
    <x v="1"/>
    <x v="1"/>
    <s v="0. None"/>
    <x v="0"/>
    <n v="10"/>
    <n v="1"/>
    <x v="2"/>
  </r>
  <r>
    <x v="71"/>
    <s v="De_Klerk_Wolters Ryan"/>
    <x v="50"/>
    <x v="0"/>
    <x v="1"/>
    <x v="1"/>
    <x v="1"/>
    <x v="1"/>
    <s v="0. None"/>
    <x v="0"/>
    <n v="6"/>
    <n v="1"/>
    <x v="2"/>
  </r>
  <r>
    <x v="49"/>
    <s v="Van_Leeuwen Bob"/>
    <x v="50"/>
    <x v="0"/>
    <x v="1"/>
    <x v="1"/>
    <x v="1"/>
    <x v="2"/>
    <s v="0. None"/>
    <x v="0"/>
    <n v="6"/>
    <n v="1"/>
    <x v="2"/>
  </r>
  <r>
    <x v="31"/>
    <s v="krijnen John"/>
    <x v="50"/>
    <x v="0"/>
    <x v="1"/>
    <x v="1"/>
    <x v="1"/>
    <x v="2"/>
    <s v="1. Gold"/>
    <x v="3"/>
    <n v="5"/>
    <n v="1"/>
    <x v="2"/>
  </r>
  <r>
    <x v="72"/>
    <s v="Brito_de_Carvalho Euclides"/>
    <x v="50"/>
    <x v="0"/>
    <x v="1"/>
    <x v="4"/>
    <x v="1"/>
    <x v="0"/>
    <s v="1. Gold"/>
    <x v="3"/>
    <n v="2"/>
    <n v="1"/>
    <x v="2"/>
  </r>
  <r>
    <x v="2"/>
    <s v="Avdagic Tarik"/>
    <x v="50"/>
    <x v="0"/>
    <x v="1"/>
    <x v="0"/>
    <x v="1"/>
    <x v="1"/>
    <s v="0. None"/>
    <x v="0"/>
    <n v="18"/>
    <n v="2"/>
    <x v="2"/>
  </r>
  <r>
    <x v="2"/>
    <s v="Van_Wensem Mart"/>
    <x v="50"/>
    <x v="0"/>
    <x v="1"/>
    <x v="0"/>
    <x v="1"/>
    <x v="1"/>
    <s v="0. None"/>
    <x v="0"/>
    <n v="18"/>
    <n v="2"/>
    <x v="2"/>
  </r>
  <r>
    <x v="0"/>
    <s v="Nagy Patrik"/>
    <x v="51"/>
    <x v="0"/>
    <x v="0"/>
    <x v="0"/>
    <x v="0"/>
    <x v="0"/>
    <s v="2. Silver"/>
    <x v="1"/>
    <n v="6"/>
    <n v="1"/>
    <x v="0"/>
  </r>
  <r>
    <x v="94"/>
    <s v="SPIRIT (Nagy, Nagy)"/>
    <x v="51"/>
    <x v="1"/>
    <x v="3"/>
    <x v="3"/>
    <x v="0"/>
    <x v="1"/>
    <s v="0. None"/>
    <x v="0"/>
    <n v="4"/>
    <n v="1"/>
    <x v="0"/>
  </r>
  <r>
    <x v="53"/>
    <s v="Ray Nicholas"/>
    <x v="52"/>
    <x v="0"/>
    <x v="0"/>
    <x v="2"/>
    <x v="1"/>
    <x v="0"/>
    <s v="0. None"/>
    <x v="0"/>
    <n v="6"/>
    <n v="2"/>
    <x v="3"/>
  </r>
  <r>
    <x v="53"/>
    <s v="Safi Adam"/>
    <x v="52"/>
    <x v="0"/>
    <x v="0"/>
    <x v="2"/>
    <x v="1"/>
    <x v="0"/>
    <s v="0. None"/>
    <x v="0"/>
    <n v="6"/>
    <n v="2"/>
    <x v="3"/>
  </r>
  <r>
    <x v="38"/>
    <s v="Wilson Carly"/>
    <x v="52"/>
    <x v="0"/>
    <x v="0"/>
    <x v="1"/>
    <x v="2"/>
    <x v="0"/>
    <s v="3. Bronze"/>
    <x v="2"/>
    <n v="5"/>
    <n v="1"/>
    <x v="3"/>
  </r>
  <r>
    <x v="11"/>
    <s v="Ray Nicholas"/>
    <x v="52"/>
    <x v="0"/>
    <x v="1"/>
    <x v="2"/>
    <x v="1"/>
    <x v="1"/>
    <s v="3. Bronze"/>
    <x v="2"/>
    <n v="8"/>
    <n v="1"/>
    <x v="3"/>
  </r>
  <r>
    <x v="54"/>
    <s v="Safi Adam"/>
    <x v="52"/>
    <x v="0"/>
    <x v="1"/>
    <x v="2"/>
    <x v="1"/>
    <x v="1"/>
    <s v="0. None"/>
    <x v="0"/>
    <n v="3"/>
    <n v="1"/>
    <x v="3"/>
  </r>
  <r>
    <x v="12"/>
    <s v="Wilson Carly"/>
    <x v="52"/>
    <x v="0"/>
    <x v="1"/>
    <x v="1"/>
    <x v="2"/>
    <x v="0"/>
    <s v="0. None"/>
    <x v="0"/>
    <n v="8"/>
    <n v="1"/>
    <x v="3"/>
  </r>
  <r>
    <x v="13"/>
    <s v="Smith Nathan"/>
    <x v="52"/>
    <x v="0"/>
    <x v="1"/>
    <x v="1"/>
    <x v="1"/>
    <x v="1"/>
    <s v="0. None"/>
    <x v="0"/>
    <n v="8"/>
    <n v="1"/>
    <x v="3"/>
  </r>
  <r>
    <x v="84"/>
    <s v="Digweed Joe"/>
    <x v="52"/>
    <x v="0"/>
    <x v="1"/>
    <x v="1"/>
    <x v="1"/>
    <x v="1"/>
    <s v="0. None"/>
    <x v="0"/>
    <n v="6"/>
    <n v="1"/>
    <x v="3"/>
  </r>
  <r>
    <x v="14"/>
    <s v="Digweed Joe"/>
    <x v="52"/>
    <x v="0"/>
    <x v="1"/>
    <x v="1"/>
    <x v="1"/>
    <x v="1"/>
    <s v="0. None"/>
    <x v="0"/>
    <n v="17"/>
    <n v="2"/>
    <x v="3"/>
  </r>
  <r>
    <x v="14"/>
    <s v="Smith Nathan"/>
    <x v="52"/>
    <x v="0"/>
    <x v="1"/>
    <x v="1"/>
    <x v="1"/>
    <x v="1"/>
    <s v="0. None"/>
    <x v="0"/>
    <n v="17"/>
    <n v="2"/>
    <x v="3"/>
  </r>
  <r>
    <x v="37"/>
    <s v="Eilertsen Jack"/>
    <x v="53"/>
    <x v="0"/>
    <x v="0"/>
    <x v="0"/>
    <x v="1"/>
    <x v="0"/>
    <s v="1. Gold"/>
    <x v="3"/>
    <n v="26"/>
    <n v="1"/>
    <x v="3"/>
  </r>
  <r>
    <x v="4"/>
    <s v="Rautio Ida_V."/>
    <x v="53"/>
    <x v="0"/>
    <x v="0"/>
    <x v="1"/>
    <x v="2"/>
    <x v="0"/>
    <s v="0. None"/>
    <x v="0"/>
    <n v="10"/>
    <n v="1"/>
    <x v="3"/>
  </r>
  <r>
    <x v="41"/>
    <s v="Eilertsen Jack"/>
    <x v="53"/>
    <x v="0"/>
    <x v="1"/>
    <x v="0"/>
    <x v="1"/>
    <x v="0"/>
    <s v="1. Gold"/>
    <x v="3"/>
    <n v="10"/>
    <n v="1"/>
    <x v="3"/>
  </r>
  <r>
    <x v="68"/>
    <s v="Rautio Ida_V."/>
    <x v="53"/>
    <x v="0"/>
    <x v="1"/>
    <x v="1"/>
    <x v="2"/>
    <x v="0"/>
    <s v="0. None"/>
    <x v="0"/>
    <n v="4"/>
    <n v="1"/>
    <x v="3"/>
  </r>
  <r>
    <x v="2"/>
    <s v="Eilertsen Jack"/>
    <x v="53"/>
    <x v="0"/>
    <x v="1"/>
    <x v="0"/>
    <x v="1"/>
    <x v="1"/>
    <s v="0. None"/>
    <x v="0"/>
    <n v="18"/>
    <n v="1"/>
    <x v="3"/>
  </r>
  <r>
    <x v="32"/>
    <s v="Rautio Ida_V."/>
    <x v="53"/>
    <x v="0"/>
    <x v="1"/>
    <x v="1"/>
    <x v="2"/>
    <x v="1"/>
    <s v="0. None"/>
    <x v="0"/>
    <n v="10"/>
    <n v="1"/>
    <x v="3"/>
  </r>
  <r>
    <x v="37"/>
    <s v="Morrell Archie"/>
    <x v="54"/>
    <x v="0"/>
    <x v="0"/>
    <x v="0"/>
    <x v="1"/>
    <x v="0"/>
    <s v="0. None"/>
    <x v="0"/>
    <n v="26"/>
    <n v="1"/>
    <x v="3"/>
  </r>
  <r>
    <x v="8"/>
    <s v="Blocksedge Gilbert"/>
    <x v="54"/>
    <x v="0"/>
    <x v="0"/>
    <x v="1"/>
    <x v="1"/>
    <x v="0"/>
    <s v="3. Bronze"/>
    <x v="2"/>
    <n v="10"/>
    <n v="1"/>
    <x v="3"/>
  </r>
  <r>
    <x v="83"/>
    <s v="Morrell Archie"/>
    <x v="54"/>
    <x v="0"/>
    <x v="1"/>
    <x v="0"/>
    <x v="1"/>
    <x v="1"/>
    <s v="2. Silver"/>
    <x v="1"/>
    <n v="10"/>
    <n v="1"/>
    <x v="3"/>
  </r>
  <r>
    <x v="30"/>
    <s v="Blocksedge Gilbert"/>
    <x v="54"/>
    <x v="0"/>
    <x v="1"/>
    <x v="1"/>
    <x v="1"/>
    <x v="0"/>
    <s v="2. Silver"/>
    <x v="1"/>
    <n v="12"/>
    <n v="1"/>
    <x v="3"/>
  </r>
  <r>
    <x v="47"/>
    <s v="O_Rourke Shane"/>
    <x v="54"/>
    <x v="0"/>
    <x v="1"/>
    <x v="1"/>
    <x v="1"/>
    <x v="1"/>
    <s v="3. Bronze"/>
    <x v="2"/>
    <n v="9"/>
    <n v="1"/>
    <x v="3"/>
  </r>
  <r>
    <x v="2"/>
    <s v="Morrell Archie"/>
    <x v="54"/>
    <x v="0"/>
    <x v="1"/>
    <x v="0"/>
    <x v="1"/>
    <x v="1"/>
    <s v="0. None"/>
    <x v="0"/>
    <n v="18"/>
    <n v="1"/>
    <x v="3"/>
  </r>
  <r>
    <x v="14"/>
    <s v="Blocksedge Gilbert"/>
    <x v="54"/>
    <x v="0"/>
    <x v="1"/>
    <x v="1"/>
    <x v="1"/>
    <x v="1"/>
    <s v="0. None"/>
    <x v="0"/>
    <n v="17"/>
    <n v="2"/>
    <x v="3"/>
  </r>
  <r>
    <x v="14"/>
    <s v="O_Rourke Shane"/>
    <x v="54"/>
    <x v="0"/>
    <x v="1"/>
    <x v="1"/>
    <x v="1"/>
    <x v="1"/>
    <s v="0. None"/>
    <x v="0"/>
    <n v="17"/>
    <n v="2"/>
    <x v="3"/>
  </r>
  <r>
    <x v="30"/>
    <s v="Byrne Josh"/>
    <x v="55"/>
    <x v="0"/>
    <x v="1"/>
    <x v="1"/>
    <x v="1"/>
    <x v="0"/>
    <s v="0. None"/>
    <x v="0"/>
    <n v="12"/>
    <n v="1"/>
    <x v="0"/>
  </r>
  <r>
    <x v="37"/>
    <s v="Steinkjer Ingebrigt"/>
    <x v="56"/>
    <x v="0"/>
    <x v="0"/>
    <x v="0"/>
    <x v="1"/>
    <x v="0"/>
    <s v="3. Bronze"/>
    <x v="2"/>
    <n v="26"/>
    <n v="1"/>
    <x v="0"/>
  </r>
  <r>
    <x v="7"/>
    <s v="Steinkjer Aud-Eli"/>
    <x v="56"/>
    <x v="0"/>
    <x v="0"/>
    <x v="1"/>
    <x v="2"/>
    <x v="0"/>
    <s v="0. None"/>
    <x v="0"/>
    <n v="9"/>
    <n v="1"/>
    <x v="0"/>
  </r>
  <r>
    <x v="41"/>
    <s v="Steinkjer Ingebrigt"/>
    <x v="56"/>
    <x v="0"/>
    <x v="1"/>
    <x v="0"/>
    <x v="1"/>
    <x v="0"/>
    <s v="2. Silver"/>
    <x v="1"/>
    <n v="10"/>
    <n v="1"/>
    <x v="0"/>
  </r>
  <r>
    <x v="2"/>
    <s v="Steinkjer Ingebrigt"/>
    <x v="56"/>
    <x v="0"/>
    <x v="1"/>
    <x v="0"/>
    <x v="1"/>
    <x v="1"/>
    <s v="0. None"/>
    <x v="0"/>
    <n v="18"/>
    <n v="1"/>
    <x v="0"/>
  </r>
  <r>
    <x v="17"/>
    <s v="Mooney George"/>
    <x v="57"/>
    <x v="0"/>
    <x v="0"/>
    <x v="2"/>
    <x v="1"/>
    <x v="2"/>
    <s v="0. None"/>
    <x v="0"/>
    <n v="22"/>
    <n v="1"/>
    <x v="0"/>
  </r>
  <r>
    <x v="19"/>
    <s v="Mooney George"/>
    <x v="57"/>
    <x v="0"/>
    <x v="0"/>
    <x v="2"/>
    <x v="0"/>
    <x v="2"/>
    <s v="0. None"/>
    <x v="0"/>
    <n v="95"/>
    <n v="1"/>
    <x v="0"/>
  </r>
  <r>
    <x v="63"/>
    <s v="Mooney George"/>
    <x v="57"/>
    <x v="0"/>
    <x v="1"/>
    <x v="2"/>
    <x v="1"/>
    <x v="2"/>
    <s v="0. None"/>
    <x v="0"/>
    <n v="18"/>
    <n v="1"/>
    <x v="0"/>
  </r>
  <r>
    <x v="16"/>
    <s v="Culligan Leah"/>
    <x v="58"/>
    <x v="0"/>
    <x v="0"/>
    <x v="2"/>
    <x v="2"/>
    <x v="2"/>
    <s v="0. None"/>
    <x v="0"/>
    <n v="21"/>
    <n v="2"/>
    <x v="2"/>
  </r>
  <r>
    <x v="16"/>
    <s v="Hehir Tiegan"/>
    <x v="58"/>
    <x v="0"/>
    <x v="0"/>
    <x v="2"/>
    <x v="2"/>
    <x v="2"/>
    <s v="1. Gold"/>
    <x v="3"/>
    <n v="21"/>
    <n v="2"/>
    <x v="2"/>
  </r>
  <r>
    <x v="66"/>
    <s v="McNulty Odin"/>
    <x v="58"/>
    <x v="0"/>
    <x v="0"/>
    <x v="2"/>
    <x v="1"/>
    <x v="3"/>
    <s v="2. Silver"/>
    <x v="1"/>
    <n v="17"/>
    <n v="1"/>
    <x v="2"/>
  </r>
  <r>
    <x v="6"/>
    <s v="Larkin David"/>
    <x v="58"/>
    <x v="0"/>
    <x v="0"/>
    <x v="2"/>
    <x v="1"/>
    <x v="3"/>
    <s v="0. None"/>
    <x v="0"/>
    <n v="19"/>
    <n v="1"/>
    <x v="2"/>
  </r>
  <r>
    <x v="35"/>
    <s v="Naughton Fionn"/>
    <x v="58"/>
    <x v="0"/>
    <x v="0"/>
    <x v="2"/>
    <x v="1"/>
    <x v="2"/>
    <s v="1. Gold"/>
    <x v="3"/>
    <n v="13"/>
    <n v="1"/>
    <x v="2"/>
  </r>
  <r>
    <x v="103"/>
    <s v="Cichon Laura"/>
    <x v="58"/>
    <x v="0"/>
    <x v="0"/>
    <x v="0"/>
    <x v="2"/>
    <x v="2"/>
    <s v="0. None"/>
    <x v="0"/>
    <n v="4"/>
    <n v="1"/>
    <x v="2"/>
  </r>
  <r>
    <x v="37"/>
    <s v="Gallagher Danny"/>
    <x v="58"/>
    <x v="0"/>
    <x v="0"/>
    <x v="0"/>
    <x v="1"/>
    <x v="0"/>
    <s v="0. None"/>
    <x v="0"/>
    <n v="26"/>
    <n v="1"/>
    <x v="2"/>
  </r>
  <r>
    <x v="98"/>
    <s v="McNulty Aaron"/>
    <x v="58"/>
    <x v="0"/>
    <x v="0"/>
    <x v="0"/>
    <x v="1"/>
    <x v="2"/>
    <s v="1. Gold"/>
    <x v="3"/>
    <n v="2"/>
    <n v="1"/>
    <x v="2"/>
  </r>
  <r>
    <x v="43"/>
    <s v="Talty David"/>
    <x v="58"/>
    <x v="0"/>
    <x v="0"/>
    <x v="1"/>
    <x v="1"/>
    <x v="3"/>
    <s v="1. Gold"/>
    <x v="3"/>
    <n v="8"/>
    <n v="1"/>
    <x v="2"/>
  </r>
  <r>
    <x v="27"/>
    <s v="Quinn Keenan"/>
    <x v="58"/>
    <x v="0"/>
    <x v="0"/>
    <x v="1"/>
    <x v="1"/>
    <x v="2"/>
    <s v="0. None"/>
    <x v="0"/>
    <n v="12"/>
    <n v="2"/>
    <x v="2"/>
  </r>
  <r>
    <x v="27"/>
    <s v="Talty Conor"/>
    <x v="58"/>
    <x v="0"/>
    <x v="0"/>
    <x v="1"/>
    <x v="1"/>
    <x v="2"/>
    <s v="1. Gold"/>
    <x v="3"/>
    <n v="12"/>
    <n v="2"/>
    <x v="2"/>
  </r>
  <r>
    <x v="19"/>
    <s v="Culligan Leah"/>
    <x v="58"/>
    <x v="0"/>
    <x v="0"/>
    <x v="2"/>
    <x v="0"/>
    <x v="2"/>
    <s v="0. None"/>
    <x v="0"/>
    <n v="95"/>
    <n v="3"/>
    <x v="2"/>
  </r>
  <r>
    <x v="19"/>
    <s v="Hehir Tiegan"/>
    <x v="58"/>
    <x v="0"/>
    <x v="0"/>
    <x v="2"/>
    <x v="0"/>
    <x v="2"/>
    <s v="1. Gold"/>
    <x v="3"/>
    <n v="95"/>
    <n v="3"/>
    <x v="2"/>
  </r>
  <r>
    <x v="19"/>
    <s v="Naughton Fionn"/>
    <x v="58"/>
    <x v="0"/>
    <x v="0"/>
    <x v="2"/>
    <x v="0"/>
    <x v="2"/>
    <s v="0. None"/>
    <x v="0"/>
    <n v="95"/>
    <n v="3"/>
    <x v="2"/>
  </r>
  <r>
    <x v="28"/>
    <s v="Cichon Laura"/>
    <x v="58"/>
    <x v="0"/>
    <x v="0"/>
    <x v="3"/>
    <x v="0"/>
    <x v="2"/>
    <s v="0. None"/>
    <x v="0"/>
    <n v="26"/>
    <n v="4"/>
    <x v="2"/>
  </r>
  <r>
    <x v="28"/>
    <s v="McNulty Aaron"/>
    <x v="58"/>
    <x v="0"/>
    <x v="0"/>
    <x v="3"/>
    <x v="0"/>
    <x v="2"/>
    <s v="0. None"/>
    <x v="0"/>
    <n v="26"/>
    <n v="4"/>
    <x v="2"/>
  </r>
  <r>
    <x v="28"/>
    <s v="Quinn Keenan"/>
    <x v="58"/>
    <x v="0"/>
    <x v="0"/>
    <x v="3"/>
    <x v="0"/>
    <x v="2"/>
    <s v="0. None"/>
    <x v="0"/>
    <n v="26"/>
    <n v="4"/>
    <x v="2"/>
  </r>
  <r>
    <x v="28"/>
    <s v="Talty Conor"/>
    <x v="58"/>
    <x v="0"/>
    <x v="0"/>
    <x v="3"/>
    <x v="0"/>
    <x v="2"/>
    <s v="1. Gold"/>
    <x v="3"/>
    <n v="26"/>
    <n v="4"/>
    <x v="2"/>
  </r>
  <r>
    <x v="75"/>
    <s v="Hehir Tiegan"/>
    <x v="58"/>
    <x v="0"/>
    <x v="1"/>
    <x v="2"/>
    <x v="2"/>
    <x v="2"/>
    <s v="1. Gold"/>
    <x v="3"/>
    <n v="17"/>
    <n v="1"/>
    <x v="2"/>
  </r>
  <r>
    <x v="22"/>
    <s v="Culligan Leah"/>
    <x v="58"/>
    <x v="0"/>
    <x v="1"/>
    <x v="2"/>
    <x v="2"/>
    <x v="2"/>
    <s v="2. Silver"/>
    <x v="1"/>
    <n v="10"/>
    <n v="1"/>
    <x v="2"/>
  </r>
  <r>
    <x v="10"/>
    <s v="Larkin David"/>
    <x v="58"/>
    <x v="0"/>
    <x v="1"/>
    <x v="2"/>
    <x v="1"/>
    <x v="1"/>
    <s v="0. None"/>
    <x v="0"/>
    <n v="12"/>
    <n v="1"/>
    <x v="2"/>
  </r>
  <r>
    <x v="67"/>
    <s v="McNulty Odin"/>
    <x v="58"/>
    <x v="0"/>
    <x v="1"/>
    <x v="2"/>
    <x v="1"/>
    <x v="1"/>
    <s v="0. None"/>
    <x v="0"/>
    <n v="10"/>
    <n v="1"/>
    <x v="2"/>
  </r>
  <r>
    <x v="80"/>
    <s v="Naughton Fionn"/>
    <x v="58"/>
    <x v="0"/>
    <x v="1"/>
    <x v="2"/>
    <x v="1"/>
    <x v="2"/>
    <s v="0. None"/>
    <x v="0"/>
    <n v="16"/>
    <n v="1"/>
    <x v="2"/>
  </r>
  <r>
    <x v="82"/>
    <s v="Cichon Laura"/>
    <x v="58"/>
    <x v="0"/>
    <x v="1"/>
    <x v="0"/>
    <x v="2"/>
    <x v="2"/>
    <s v="0. None"/>
    <x v="0"/>
    <n v="4"/>
    <n v="1"/>
    <x v="2"/>
  </r>
  <r>
    <x v="55"/>
    <s v="Gallagher Danny"/>
    <x v="58"/>
    <x v="0"/>
    <x v="1"/>
    <x v="0"/>
    <x v="1"/>
    <x v="1"/>
    <s v="2. Silver"/>
    <x v="1"/>
    <n v="5"/>
    <n v="1"/>
    <x v="2"/>
  </r>
  <r>
    <x v="45"/>
    <s v="McNulty Aaron"/>
    <x v="58"/>
    <x v="0"/>
    <x v="1"/>
    <x v="0"/>
    <x v="1"/>
    <x v="2"/>
    <s v="2. Silver"/>
    <x v="0"/>
    <n v="2"/>
    <n v="1"/>
    <x v="2"/>
  </r>
  <r>
    <x v="99"/>
    <s v="Talty David"/>
    <x v="58"/>
    <x v="0"/>
    <x v="1"/>
    <x v="1"/>
    <x v="1"/>
    <x v="3"/>
    <s v="1. Gold"/>
    <x v="3"/>
    <n v="3"/>
    <n v="1"/>
    <x v="2"/>
  </r>
  <r>
    <x v="48"/>
    <s v="Quinn Keenan"/>
    <x v="58"/>
    <x v="0"/>
    <x v="1"/>
    <x v="1"/>
    <x v="1"/>
    <x v="2"/>
    <s v="0. None"/>
    <x v="0"/>
    <n v="5"/>
    <n v="1"/>
    <x v="2"/>
  </r>
  <r>
    <x v="49"/>
    <s v="Talty Conor"/>
    <x v="58"/>
    <x v="0"/>
    <x v="1"/>
    <x v="1"/>
    <x v="1"/>
    <x v="2"/>
    <s v="0. None"/>
    <x v="0"/>
    <n v="6"/>
    <n v="1"/>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2898228-3B32-44E3-8910-84DC109EB98E}" name="Draaitabel21" cacheId="8"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location ref="A3:RR65" firstHeaderRow="1" firstDataRow="3" firstDataCol="1"/>
  <pivotFields count="13">
    <pivotField axis="axisCol" showAll="0">
      <items count="106">
        <item x="97"/>
        <item x="15"/>
        <item x="16"/>
        <item x="34"/>
        <item x="5"/>
        <item x="53"/>
        <item x="66"/>
        <item x="6"/>
        <item x="17"/>
        <item x="35"/>
        <item x="18"/>
        <item x="0"/>
        <item x="57"/>
        <item x="36"/>
        <item x="103"/>
        <item x="37"/>
        <item x="89"/>
        <item x="42"/>
        <item x="98"/>
        <item x="38"/>
        <item x="25"/>
        <item x="7"/>
        <item x="4"/>
        <item x="90"/>
        <item x="62"/>
        <item x="74"/>
        <item x="69"/>
        <item x="26"/>
        <item x="8"/>
        <item x="73"/>
        <item x="43"/>
        <item x="27"/>
        <item x="39"/>
        <item x="85"/>
        <item x="94"/>
        <item x="19"/>
        <item x="28"/>
        <item x="20"/>
        <item x="86"/>
        <item x="87"/>
        <item x="76"/>
        <item x="77"/>
        <item x="78"/>
        <item x="9"/>
        <item x="75"/>
        <item x="21"/>
        <item x="22"/>
        <item x="10"/>
        <item x="67"/>
        <item x="11"/>
        <item x="54"/>
        <item x="79"/>
        <item x="88"/>
        <item x="23"/>
        <item x="80"/>
        <item x="63"/>
        <item x="24"/>
        <item x="100"/>
        <item x="101"/>
        <item x="70"/>
        <item x="44"/>
        <item x="58"/>
        <item x="59"/>
        <item x="40"/>
        <item x="60"/>
        <item x="81"/>
        <item x="102"/>
        <item x="82"/>
        <item x="55"/>
        <item x="56"/>
        <item x="41"/>
        <item x="83"/>
        <item x="1"/>
        <item x="50"/>
        <item x="96"/>
        <item x="91"/>
        <item x="92"/>
        <item x="93"/>
        <item x="64"/>
        <item x="45"/>
        <item x="46"/>
        <item x="12"/>
        <item x="68"/>
        <item x="29"/>
        <item x="65"/>
        <item x="95"/>
        <item x="71"/>
        <item x="30"/>
        <item x="13"/>
        <item x="47"/>
        <item x="84"/>
        <item x="99"/>
        <item x="48"/>
        <item x="49"/>
        <item x="31"/>
        <item x="104"/>
        <item x="72"/>
        <item x="61"/>
        <item x="2"/>
        <item x="32"/>
        <item x="14"/>
        <item x="51"/>
        <item x="3"/>
        <item x="33"/>
        <item x="52"/>
        <item t="default"/>
      </items>
    </pivotField>
    <pivotField showAll="0"/>
    <pivotField axis="axisRow" showAll="0">
      <items count="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showAll="0">
      <items count="3">
        <item x="0"/>
        <item x="1"/>
        <item t="default"/>
      </items>
    </pivotField>
    <pivotField showAll="0">
      <items count="5">
        <item x="0"/>
        <item x="2"/>
        <item x="3"/>
        <item x="1"/>
        <item t="default"/>
      </items>
    </pivotField>
    <pivotField showAll="0">
      <items count="6">
        <item x="0"/>
        <item x="3"/>
        <item x="1"/>
        <item x="4"/>
        <item x="2"/>
        <item t="default"/>
      </items>
    </pivotField>
    <pivotField showAll="0">
      <items count="4">
        <item x="2"/>
        <item x="1"/>
        <item x="0"/>
        <item t="default"/>
      </items>
    </pivotField>
    <pivotField showAll="0">
      <items count="5">
        <item x="0"/>
        <item x="1"/>
        <item x="3"/>
        <item x="2"/>
        <item t="default"/>
      </items>
    </pivotField>
    <pivotField showAll="0"/>
    <pivotField axis="axisCol" dataField="1" showAll="0">
      <items count="5">
        <item x="0"/>
        <item x="3"/>
        <item x="1"/>
        <item x="2"/>
        <item t="default"/>
      </items>
    </pivotField>
    <pivotField showAll="0"/>
    <pivotField showAll="0"/>
    <pivotField showAll="0">
      <items count="5">
        <item x="2"/>
        <item x="1"/>
        <item x="3"/>
        <item x="0"/>
        <item t="default"/>
      </items>
    </pivotField>
  </pivotFields>
  <rowFields count="1">
    <field x="2"/>
  </rowFields>
  <rowItems count="6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t="grand">
      <x/>
    </i>
  </rowItems>
  <colFields count="2">
    <field x="0"/>
    <field x="9"/>
  </colFields>
  <colItems count="485">
    <i>
      <x/>
      <x/>
    </i>
    <i r="1">
      <x v="1"/>
    </i>
    <i t="default">
      <x/>
    </i>
    <i>
      <x v="1"/>
      <x/>
    </i>
    <i r="1">
      <x v="1"/>
    </i>
    <i r="1">
      <x v="2"/>
    </i>
    <i r="1">
      <x v="3"/>
    </i>
    <i t="default">
      <x v="1"/>
    </i>
    <i>
      <x v="2"/>
      <x/>
    </i>
    <i r="1">
      <x v="1"/>
    </i>
    <i r="1">
      <x v="2"/>
    </i>
    <i r="1">
      <x v="3"/>
    </i>
    <i t="default">
      <x v="2"/>
    </i>
    <i>
      <x v="3"/>
      <x/>
    </i>
    <i r="1">
      <x v="1"/>
    </i>
    <i r="1">
      <x v="2"/>
    </i>
    <i r="1">
      <x v="3"/>
    </i>
    <i t="default">
      <x v="3"/>
    </i>
    <i>
      <x v="4"/>
      <x/>
    </i>
    <i r="1">
      <x v="1"/>
    </i>
    <i r="1">
      <x v="2"/>
    </i>
    <i r="1">
      <x v="3"/>
    </i>
    <i t="default">
      <x v="4"/>
    </i>
    <i>
      <x v="5"/>
      <x/>
    </i>
    <i r="1">
      <x v="1"/>
    </i>
    <i r="1">
      <x v="2"/>
    </i>
    <i r="1">
      <x v="3"/>
    </i>
    <i t="default">
      <x v="5"/>
    </i>
    <i>
      <x v="6"/>
      <x/>
    </i>
    <i r="1">
      <x v="1"/>
    </i>
    <i r="1">
      <x v="2"/>
    </i>
    <i r="1">
      <x v="3"/>
    </i>
    <i t="default">
      <x v="6"/>
    </i>
    <i>
      <x v="7"/>
      <x/>
    </i>
    <i r="1">
      <x v="1"/>
    </i>
    <i r="1">
      <x v="2"/>
    </i>
    <i r="1">
      <x v="3"/>
    </i>
    <i t="default">
      <x v="7"/>
    </i>
    <i>
      <x v="8"/>
      <x/>
    </i>
    <i r="1">
      <x v="1"/>
    </i>
    <i r="1">
      <x v="2"/>
    </i>
    <i r="1">
      <x v="3"/>
    </i>
    <i t="default">
      <x v="8"/>
    </i>
    <i>
      <x v="9"/>
      <x/>
    </i>
    <i r="1">
      <x v="1"/>
    </i>
    <i r="1">
      <x v="2"/>
    </i>
    <i r="1">
      <x v="3"/>
    </i>
    <i t="default">
      <x v="9"/>
    </i>
    <i>
      <x v="10"/>
      <x/>
    </i>
    <i r="1">
      <x v="1"/>
    </i>
    <i r="1">
      <x v="2"/>
    </i>
    <i r="1">
      <x v="3"/>
    </i>
    <i t="default">
      <x v="10"/>
    </i>
    <i>
      <x v="11"/>
      <x/>
    </i>
    <i r="1">
      <x v="1"/>
    </i>
    <i r="1">
      <x v="2"/>
    </i>
    <i r="1">
      <x v="3"/>
    </i>
    <i t="default">
      <x v="11"/>
    </i>
    <i>
      <x v="12"/>
      <x/>
    </i>
    <i r="1">
      <x v="1"/>
    </i>
    <i r="1">
      <x v="2"/>
    </i>
    <i r="1">
      <x v="3"/>
    </i>
    <i t="default">
      <x v="12"/>
    </i>
    <i>
      <x v="13"/>
      <x/>
    </i>
    <i r="1">
      <x v="1"/>
    </i>
    <i r="1">
      <x v="2"/>
    </i>
    <i r="1">
      <x v="3"/>
    </i>
    <i t="default">
      <x v="13"/>
    </i>
    <i>
      <x v="14"/>
      <x/>
    </i>
    <i r="1">
      <x v="1"/>
    </i>
    <i r="1">
      <x v="2"/>
    </i>
    <i r="1">
      <x v="3"/>
    </i>
    <i t="default">
      <x v="14"/>
    </i>
    <i>
      <x v="15"/>
      <x/>
    </i>
    <i r="1">
      <x v="1"/>
    </i>
    <i r="1">
      <x v="2"/>
    </i>
    <i r="1">
      <x v="3"/>
    </i>
    <i t="default">
      <x v="15"/>
    </i>
    <i>
      <x v="16"/>
      <x/>
    </i>
    <i r="1">
      <x v="1"/>
    </i>
    <i r="1">
      <x v="2"/>
    </i>
    <i r="1">
      <x v="3"/>
    </i>
    <i t="default">
      <x v="16"/>
    </i>
    <i>
      <x v="17"/>
      <x/>
    </i>
    <i r="1">
      <x v="1"/>
    </i>
    <i r="1">
      <x v="2"/>
    </i>
    <i r="1">
      <x v="3"/>
    </i>
    <i t="default">
      <x v="17"/>
    </i>
    <i>
      <x v="18"/>
      <x/>
    </i>
    <i r="1">
      <x v="1"/>
    </i>
    <i t="default">
      <x v="18"/>
    </i>
    <i>
      <x v="19"/>
      <x/>
    </i>
    <i r="1">
      <x v="1"/>
    </i>
    <i r="1">
      <x v="2"/>
    </i>
    <i r="1">
      <x v="3"/>
    </i>
    <i t="default">
      <x v="19"/>
    </i>
    <i>
      <x v="20"/>
      <x/>
    </i>
    <i r="1">
      <x v="1"/>
    </i>
    <i r="1">
      <x v="2"/>
    </i>
    <i t="default">
      <x v="20"/>
    </i>
    <i>
      <x v="21"/>
      <x/>
    </i>
    <i r="1">
      <x v="1"/>
    </i>
    <i r="1">
      <x v="2"/>
    </i>
    <i r="1">
      <x v="3"/>
    </i>
    <i t="default">
      <x v="21"/>
    </i>
    <i>
      <x v="22"/>
      <x/>
    </i>
    <i r="1">
      <x v="1"/>
    </i>
    <i r="1">
      <x v="2"/>
    </i>
    <i r="1">
      <x v="3"/>
    </i>
    <i t="default">
      <x v="22"/>
    </i>
    <i>
      <x v="23"/>
      <x/>
    </i>
    <i r="1">
      <x v="1"/>
    </i>
    <i r="1">
      <x v="2"/>
    </i>
    <i r="1">
      <x v="3"/>
    </i>
    <i t="default">
      <x v="23"/>
    </i>
    <i>
      <x v="24"/>
      <x/>
    </i>
    <i r="1">
      <x v="1"/>
    </i>
    <i r="1">
      <x v="2"/>
    </i>
    <i r="1">
      <x v="3"/>
    </i>
    <i t="default">
      <x v="24"/>
    </i>
    <i>
      <x v="25"/>
      <x/>
    </i>
    <i r="1">
      <x v="1"/>
    </i>
    <i r="1">
      <x v="2"/>
    </i>
    <i t="default">
      <x v="25"/>
    </i>
    <i>
      <x v="26"/>
      <x/>
    </i>
    <i r="1">
      <x v="1"/>
    </i>
    <i r="1">
      <x v="2"/>
    </i>
    <i r="1">
      <x v="3"/>
    </i>
    <i t="default">
      <x v="26"/>
    </i>
    <i>
      <x v="27"/>
      <x/>
    </i>
    <i r="1">
      <x v="1"/>
    </i>
    <i r="1">
      <x v="2"/>
    </i>
    <i r="1">
      <x v="3"/>
    </i>
    <i t="default">
      <x v="27"/>
    </i>
    <i>
      <x v="28"/>
      <x/>
    </i>
    <i r="1">
      <x v="1"/>
    </i>
    <i r="1">
      <x v="2"/>
    </i>
    <i r="1">
      <x v="3"/>
    </i>
    <i t="default">
      <x v="28"/>
    </i>
    <i>
      <x v="29"/>
      <x/>
    </i>
    <i r="1">
      <x v="1"/>
    </i>
    <i r="1">
      <x v="2"/>
    </i>
    <i r="1">
      <x v="3"/>
    </i>
    <i t="default">
      <x v="29"/>
    </i>
    <i>
      <x v="30"/>
      <x/>
    </i>
    <i r="1">
      <x v="1"/>
    </i>
    <i r="1">
      <x v="2"/>
    </i>
    <i r="1">
      <x v="3"/>
    </i>
    <i t="default">
      <x v="30"/>
    </i>
    <i>
      <x v="31"/>
      <x/>
    </i>
    <i r="1">
      <x v="1"/>
    </i>
    <i r="1">
      <x v="2"/>
    </i>
    <i r="1">
      <x v="3"/>
    </i>
    <i t="default">
      <x v="31"/>
    </i>
    <i>
      <x v="32"/>
      <x/>
    </i>
    <i r="1">
      <x v="1"/>
    </i>
    <i r="1">
      <x v="2"/>
    </i>
    <i r="1">
      <x v="3"/>
    </i>
    <i t="default">
      <x v="32"/>
    </i>
    <i>
      <x v="33"/>
      <x/>
    </i>
    <i r="1">
      <x v="1"/>
    </i>
    <i r="1">
      <x v="2"/>
    </i>
    <i r="1">
      <x v="3"/>
    </i>
    <i t="default">
      <x v="33"/>
    </i>
    <i>
      <x v="34"/>
      <x/>
    </i>
    <i r="1">
      <x v="1"/>
    </i>
    <i r="1">
      <x v="3"/>
    </i>
    <i t="default">
      <x v="34"/>
    </i>
    <i>
      <x v="35"/>
      <x/>
    </i>
    <i r="1">
      <x v="1"/>
    </i>
    <i r="1">
      <x v="2"/>
    </i>
    <i t="default">
      <x v="35"/>
    </i>
    <i>
      <x v="36"/>
      <x/>
    </i>
    <i r="1">
      <x v="1"/>
    </i>
    <i r="1">
      <x v="2"/>
    </i>
    <i t="default">
      <x v="36"/>
    </i>
    <i>
      <x v="37"/>
      <x/>
    </i>
    <i r="1">
      <x v="1"/>
    </i>
    <i r="1">
      <x v="2"/>
    </i>
    <i r="1">
      <x v="3"/>
    </i>
    <i t="default">
      <x v="37"/>
    </i>
    <i>
      <x v="38"/>
      <x/>
    </i>
    <i r="1">
      <x v="1"/>
    </i>
    <i r="1">
      <x v="2"/>
    </i>
    <i r="1">
      <x v="3"/>
    </i>
    <i t="default">
      <x v="38"/>
    </i>
    <i>
      <x v="39"/>
      <x/>
    </i>
    <i r="1">
      <x v="1"/>
    </i>
    <i r="1">
      <x v="2"/>
    </i>
    <i r="1">
      <x v="3"/>
    </i>
    <i t="default">
      <x v="39"/>
    </i>
    <i>
      <x v="40"/>
      <x/>
    </i>
    <i r="1">
      <x v="1"/>
    </i>
    <i t="default">
      <x v="40"/>
    </i>
    <i>
      <x v="41"/>
      <x/>
    </i>
    <i r="1">
      <x v="1"/>
    </i>
    <i r="1">
      <x v="2"/>
    </i>
    <i r="1">
      <x v="3"/>
    </i>
    <i t="default">
      <x v="41"/>
    </i>
    <i>
      <x v="42"/>
      <x/>
    </i>
    <i r="1">
      <x v="1"/>
    </i>
    <i r="1">
      <x v="2"/>
    </i>
    <i r="1">
      <x v="3"/>
    </i>
    <i t="default">
      <x v="42"/>
    </i>
    <i>
      <x v="43"/>
      <x/>
    </i>
    <i r="1">
      <x v="1"/>
    </i>
    <i r="1">
      <x v="2"/>
    </i>
    <i r="1">
      <x v="3"/>
    </i>
    <i t="default">
      <x v="43"/>
    </i>
    <i>
      <x v="44"/>
      <x/>
    </i>
    <i r="1">
      <x v="1"/>
    </i>
    <i r="1">
      <x v="2"/>
    </i>
    <i r="1">
      <x v="3"/>
    </i>
    <i t="default">
      <x v="44"/>
    </i>
    <i>
      <x v="45"/>
      <x/>
    </i>
    <i r="1">
      <x v="1"/>
    </i>
    <i r="1">
      <x v="2"/>
    </i>
    <i r="1">
      <x v="3"/>
    </i>
    <i t="default">
      <x v="45"/>
    </i>
    <i>
      <x v="46"/>
      <x/>
    </i>
    <i r="1">
      <x v="1"/>
    </i>
    <i r="1">
      <x v="2"/>
    </i>
    <i r="1">
      <x v="3"/>
    </i>
    <i t="default">
      <x v="46"/>
    </i>
    <i>
      <x v="47"/>
      <x/>
    </i>
    <i r="1">
      <x v="1"/>
    </i>
    <i r="1">
      <x v="2"/>
    </i>
    <i r="1">
      <x v="3"/>
    </i>
    <i t="default">
      <x v="47"/>
    </i>
    <i>
      <x v="48"/>
      <x/>
    </i>
    <i r="1">
      <x v="1"/>
    </i>
    <i r="1">
      <x v="2"/>
    </i>
    <i r="1">
      <x v="3"/>
    </i>
    <i t="default">
      <x v="48"/>
    </i>
    <i>
      <x v="49"/>
      <x/>
    </i>
    <i r="1">
      <x v="1"/>
    </i>
    <i r="1">
      <x v="2"/>
    </i>
    <i r="1">
      <x v="3"/>
    </i>
    <i t="default">
      <x v="49"/>
    </i>
    <i>
      <x v="50"/>
      <x/>
    </i>
    <i t="default">
      <x v="50"/>
    </i>
    <i>
      <x v="51"/>
      <x/>
    </i>
    <i r="1">
      <x v="1"/>
    </i>
    <i r="1">
      <x v="2"/>
    </i>
    <i r="1">
      <x v="3"/>
    </i>
    <i t="default">
      <x v="51"/>
    </i>
    <i>
      <x v="52"/>
      <x/>
    </i>
    <i r="1">
      <x v="1"/>
    </i>
    <i r="1">
      <x v="2"/>
    </i>
    <i r="1">
      <x v="3"/>
    </i>
    <i t="default">
      <x v="52"/>
    </i>
    <i>
      <x v="53"/>
      <x/>
    </i>
    <i r="1">
      <x v="1"/>
    </i>
    <i r="1">
      <x v="2"/>
    </i>
    <i r="1">
      <x v="3"/>
    </i>
    <i t="default">
      <x v="53"/>
    </i>
    <i>
      <x v="54"/>
      <x/>
    </i>
    <i r="1">
      <x v="1"/>
    </i>
    <i r="1">
      <x v="2"/>
    </i>
    <i r="1">
      <x v="3"/>
    </i>
    <i t="default">
      <x v="54"/>
    </i>
    <i>
      <x v="55"/>
      <x/>
    </i>
    <i r="1">
      <x v="1"/>
    </i>
    <i r="1">
      <x v="2"/>
    </i>
    <i r="1">
      <x v="3"/>
    </i>
    <i t="default">
      <x v="55"/>
    </i>
    <i>
      <x v="56"/>
      <x/>
    </i>
    <i r="1">
      <x v="1"/>
    </i>
    <i r="1">
      <x v="2"/>
    </i>
    <i r="1">
      <x v="3"/>
    </i>
    <i t="default">
      <x v="56"/>
    </i>
    <i>
      <x v="57"/>
      <x/>
    </i>
    <i r="1">
      <x v="1"/>
    </i>
    <i r="1">
      <x v="2"/>
    </i>
    <i r="1">
      <x v="3"/>
    </i>
    <i t="default">
      <x v="57"/>
    </i>
    <i>
      <x v="58"/>
      <x/>
    </i>
    <i r="1">
      <x v="1"/>
    </i>
    <i r="1">
      <x v="2"/>
    </i>
    <i r="1">
      <x v="3"/>
    </i>
    <i t="default">
      <x v="58"/>
    </i>
    <i>
      <x v="59"/>
      <x/>
    </i>
    <i r="1">
      <x v="1"/>
    </i>
    <i r="1">
      <x v="2"/>
    </i>
    <i r="1">
      <x v="3"/>
    </i>
    <i t="default">
      <x v="59"/>
    </i>
    <i>
      <x v="60"/>
      <x/>
    </i>
    <i r="1">
      <x v="1"/>
    </i>
    <i r="1">
      <x v="2"/>
    </i>
    <i r="1">
      <x v="3"/>
    </i>
    <i t="default">
      <x v="60"/>
    </i>
    <i>
      <x v="61"/>
      <x/>
    </i>
    <i r="1">
      <x v="1"/>
    </i>
    <i r="1">
      <x v="2"/>
    </i>
    <i r="1">
      <x v="3"/>
    </i>
    <i t="default">
      <x v="61"/>
    </i>
    <i>
      <x v="62"/>
      <x/>
    </i>
    <i r="1">
      <x v="1"/>
    </i>
    <i r="1">
      <x v="2"/>
    </i>
    <i r="1">
      <x v="3"/>
    </i>
    <i t="default">
      <x v="62"/>
    </i>
    <i>
      <x v="63"/>
      <x/>
    </i>
    <i r="1">
      <x v="1"/>
    </i>
    <i r="1">
      <x v="2"/>
    </i>
    <i r="1">
      <x v="3"/>
    </i>
    <i t="default">
      <x v="63"/>
    </i>
    <i>
      <x v="64"/>
      <x/>
    </i>
    <i r="1">
      <x v="1"/>
    </i>
    <i r="1">
      <x v="2"/>
    </i>
    <i r="1">
      <x v="3"/>
    </i>
    <i t="default">
      <x v="64"/>
    </i>
    <i>
      <x v="65"/>
      <x/>
    </i>
    <i r="1">
      <x v="1"/>
    </i>
    <i t="default">
      <x v="65"/>
    </i>
    <i>
      <x v="66"/>
      <x/>
    </i>
    <i r="1">
      <x v="1"/>
    </i>
    <i t="default">
      <x v="66"/>
    </i>
    <i>
      <x v="67"/>
      <x/>
    </i>
    <i r="1">
      <x v="1"/>
    </i>
    <i r="1">
      <x v="2"/>
    </i>
    <i r="1">
      <x v="3"/>
    </i>
    <i t="default">
      <x v="67"/>
    </i>
    <i>
      <x v="68"/>
      <x/>
    </i>
    <i r="1">
      <x v="1"/>
    </i>
    <i r="1">
      <x v="2"/>
    </i>
    <i r="1">
      <x v="3"/>
    </i>
    <i t="default">
      <x v="68"/>
    </i>
    <i>
      <x v="69"/>
      <x/>
    </i>
    <i r="1">
      <x v="1"/>
    </i>
    <i r="1">
      <x v="2"/>
    </i>
    <i r="1">
      <x v="3"/>
    </i>
    <i t="default">
      <x v="69"/>
    </i>
    <i>
      <x v="70"/>
      <x/>
    </i>
    <i r="1">
      <x v="1"/>
    </i>
    <i r="1">
      <x v="2"/>
    </i>
    <i r="1">
      <x v="3"/>
    </i>
    <i t="default">
      <x v="70"/>
    </i>
    <i>
      <x v="71"/>
      <x/>
    </i>
    <i r="1">
      <x v="1"/>
    </i>
    <i r="1">
      <x v="2"/>
    </i>
    <i t="default">
      <x v="71"/>
    </i>
    <i>
      <x v="72"/>
      <x/>
    </i>
    <i r="1">
      <x v="1"/>
    </i>
    <i r="1">
      <x v="2"/>
    </i>
    <i r="1">
      <x v="3"/>
    </i>
    <i t="default">
      <x v="72"/>
    </i>
    <i>
      <x v="73"/>
      <x/>
    </i>
    <i r="1">
      <x v="1"/>
    </i>
    <i r="1">
      <x v="2"/>
    </i>
    <i r="1">
      <x v="3"/>
    </i>
    <i t="default">
      <x v="73"/>
    </i>
    <i>
      <x v="74"/>
      <x/>
    </i>
    <i r="1">
      <x v="1"/>
    </i>
    <i r="1">
      <x v="2"/>
    </i>
    <i t="default">
      <x v="74"/>
    </i>
    <i>
      <x v="75"/>
      <x/>
    </i>
    <i r="1">
      <x v="1"/>
    </i>
    <i r="1">
      <x v="3"/>
    </i>
    <i t="default">
      <x v="75"/>
    </i>
    <i>
      <x v="76"/>
      <x/>
    </i>
    <i r="1">
      <x v="1"/>
    </i>
    <i r="1">
      <x v="2"/>
    </i>
    <i r="1">
      <x v="3"/>
    </i>
    <i t="default">
      <x v="76"/>
    </i>
    <i>
      <x v="77"/>
      <x/>
    </i>
    <i r="1">
      <x v="1"/>
    </i>
    <i r="1">
      <x v="2"/>
    </i>
    <i r="1">
      <x v="3"/>
    </i>
    <i t="default">
      <x v="77"/>
    </i>
    <i>
      <x v="78"/>
      <x/>
    </i>
    <i r="1">
      <x v="1"/>
    </i>
    <i r="1">
      <x v="2"/>
    </i>
    <i t="default">
      <x v="78"/>
    </i>
    <i>
      <x v="79"/>
      <x/>
    </i>
    <i r="1">
      <x v="1"/>
    </i>
    <i t="default">
      <x v="79"/>
    </i>
    <i>
      <x v="80"/>
      <x/>
    </i>
    <i r="1">
      <x v="1"/>
    </i>
    <i r="1">
      <x v="2"/>
    </i>
    <i r="1">
      <x v="3"/>
    </i>
    <i t="default">
      <x v="80"/>
    </i>
    <i>
      <x v="81"/>
      <x/>
    </i>
    <i r="1">
      <x v="1"/>
    </i>
    <i r="1">
      <x v="2"/>
    </i>
    <i r="1">
      <x v="3"/>
    </i>
    <i t="default">
      <x v="81"/>
    </i>
    <i>
      <x v="82"/>
      <x/>
    </i>
    <i t="default">
      <x v="82"/>
    </i>
    <i>
      <x v="83"/>
      <x/>
    </i>
    <i r="1">
      <x v="1"/>
    </i>
    <i r="1">
      <x v="2"/>
    </i>
    <i r="1">
      <x v="3"/>
    </i>
    <i t="default">
      <x v="83"/>
    </i>
    <i>
      <x v="84"/>
      <x/>
    </i>
    <i r="1">
      <x v="1"/>
    </i>
    <i t="default">
      <x v="84"/>
    </i>
    <i>
      <x v="85"/>
      <x/>
    </i>
    <i r="1">
      <x v="1"/>
    </i>
    <i r="1">
      <x v="2"/>
    </i>
    <i t="default">
      <x v="85"/>
    </i>
    <i>
      <x v="86"/>
      <x/>
    </i>
    <i r="1">
      <x v="1"/>
    </i>
    <i r="1">
      <x v="2"/>
    </i>
    <i r="1">
      <x v="3"/>
    </i>
    <i t="default">
      <x v="86"/>
    </i>
    <i>
      <x v="87"/>
      <x/>
    </i>
    <i r="1">
      <x v="1"/>
    </i>
    <i r="1">
      <x v="2"/>
    </i>
    <i r="1">
      <x v="3"/>
    </i>
    <i t="default">
      <x v="87"/>
    </i>
    <i>
      <x v="88"/>
      <x/>
    </i>
    <i r="1">
      <x v="1"/>
    </i>
    <i r="1">
      <x v="2"/>
    </i>
    <i r="1">
      <x v="3"/>
    </i>
    <i t="default">
      <x v="88"/>
    </i>
    <i>
      <x v="89"/>
      <x/>
    </i>
    <i r="1">
      <x v="1"/>
    </i>
    <i r="1">
      <x v="2"/>
    </i>
    <i r="1">
      <x v="3"/>
    </i>
    <i t="default">
      <x v="89"/>
    </i>
    <i>
      <x v="90"/>
      <x/>
    </i>
    <i r="1">
      <x v="1"/>
    </i>
    <i r="1">
      <x v="2"/>
    </i>
    <i r="1">
      <x v="3"/>
    </i>
    <i t="default">
      <x v="90"/>
    </i>
    <i>
      <x v="91"/>
      <x/>
    </i>
    <i r="1">
      <x v="1"/>
    </i>
    <i r="1">
      <x v="2"/>
    </i>
    <i t="default">
      <x v="91"/>
    </i>
    <i>
      <x v="92"/>
      <x/>
    </i>
    <i r="1">
      <x v="1"/>
    </i>
    <i r="1">
      <x v="2"/>
    </i>
    <i r="1">
      <x v="3"/>
    </i>
    <i t="default">
      <x v="92"/>
    </i>
    <i>
      <x v="93"/>
      <x/>
    </i>
    <i r="1">
      <x v="1"/>
    </i>
    <i r="1">
      <x v="2"/>
    </i>
    <i r="1">
      <x v="3"/>
    </i>
    <i t="default">
      <x v="93"/>
    </i>
    <i>
      <x v="94"/>
      <x/>
    </i>
    <i r="1">
      <x v="1"/>
    </i>
    <i r="1">
      <x v="2"/>
    </i>
    <i r="1">
      <x v="3"/>
    </i>
    <i t="default">
      <x v="94"/>
    </i>
    <i>
      <x v="95"/>
      <x/>
    </i>
    <i t="default">
      <x v="95"/>
    </i>
    <i>
      <x v="96"/>
      <x/>
    </i>
    <i r="1">
      <x v="1"/>
    </i>
    <i t="default">
      <x v="96"/>
    </i>
    <i>
      <x v="97"/>
      <x/>
    </i>
    <i r="1">
      <x v="1"/>
    </i>
    <i r="1">
      <x v="2"/>
    </i>
    <i t="default">
      <x v="97"/>
    </i>
    <i>
      <x v="98"/>
      <x/>
    </i>
    <i r="1">
      <x v="1"/>
    </i>
    <i r="1">
      <x v="2"/>
    </i>
    <i t="default">
      <x v="98"/>
    </i>
    <i>
      <x v="99"/>
      <x/>
    </i>
    <i r="1">
      <x v="1"/>
    </i>
    <i r="1">
      <x v="2"/>
    </i>
    <i t="default">
      <x v="99"/>
    </i>
    <i>
      <x v="100"/>
      <x/>
    </i>
    <i r="1">
      <x v="1"/>
    </i>
    <i r="1">
      <x v="2"/>
    </i>
    <i t="default">
      <x v="100"/>
    </i>
    <i>
      <x v="101"/>
      <x/>
    </i>
    <i r="1">
      <x v="1"/>
    </i>
    <i r="1">
      <x v="2"/>
    </i>
    <i r="1">
      <x v="3"/>
    </i>
    <i t="default">
      <x v="101"/>
    </i>
    <i>
      <x v="102"/>
      <x/>
    </i>
    <i r="1">
      <x v="1"/>
    </i>
    <i r="1">
      <x v="3"/>
    </i>
    <i t="default">
      <x v="102"/>
    </i>
    <i>
      <x v="103"/>
      <x/>
    </i>
    <i r="1">
      <x v="1"/>
    </i>
    <i r="1">
      <x v="2"/>
    </i>
    <i r="1">
      <x v="3"/>
    </i>
    <i t="default">
      <x v="103"/>
    </i>
    <i>
      <x v="104"/>
      <x/>
    </i>
    <i r="1">
      <x v="1"/>
    </i>
    <i r="1">
      <x v="2"/>
    </i>
    <i r="1">
      <x v="3"/>
    </i>
    <i t="default">
      <x v="104"/>
    </i>
    <i t="grand">
      <x/>
    </i>
  </colItems>
  <dataFields count="1">
    <dataField name="Aantal van Corrected Result" fld="9" subtotal="count"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A89E918-36C8-460B-9F73-EDC7F5F67912}" name="Draaitabel6" cacheId="9"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location ref="A8:NQ70" firstHeaderRow="1" firstDataRow="3" firstDataCol="1" rowPageCount="6" colPageCount="1"/>
  <pivotFields count="10">
    <pivotField axis="axisCol" allDrilled="1" subtotalTop="0" showAll="0" dataSourceSort="1" defaultSubtotal="0" defaultAttributeDrillState="1">
      <items count="1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s>
      <extLst>
        <ext xmlns:x14="http://schemas.microsoft.com/office/spreadsheetml/2009/9/main" uri="{2946ED86-A175-432a-8AC1-64E0C546D7DE}">
          <x14:pivotField fillDownLabels="1"/>
        </ext>
      </extLst>
    </pivotField>
    <pivotField axis="axisCol" allDrilled="1"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 dataField="1" subtotalTop="0" showAll="0" defaultSubtotal="0">
      <extLst>
        <ext xmlns:x14="http://schemas.microsoft.com/office/spreadsheetml/2009/9/main" uri="{2946ED86-A175-432a-8AC1-64E0C546D7DE}">
          <x14:pivotField fillDownLabels="1"/>
        </ext>
      </extLst>
    </pivotField>
    <pivotField axis="axisRow" allDrilled="1" subtotalTop="0" showAll="0" dataSourceSort="1" defaultSubtotal="0" defaultAttributeDrillState="1">
      <items count="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s>
      <extLst>
        <ext xmlns:x14="http://schemas.microsoft.com/office/spreadsheetml/2009/9/main" uri="{2946ED86-A175-432a-8AC1-64E0C546D7DE}">
          <x14:pivotField fillDownLabels="1"/>
        </ext>
      </extLst>
    </pivotField>
    <pivotField axis="axisPage" allDrilled="1" subtotalTop="0" showAll="0" dataSourceSort="1" defaultSubtotal="0" defaultAttributeDrillState="1">
      <extLst>
        <ext xmlns:x14="http://schemas.microsoft.com/office/spreadsheetml/2009/9/main" uri="{2946ED86-A175-432a-8AC1-64E0C546D7DE}">
          <x14:pivotField fillDownLabels="1"/>
        </ext>
      </extLst>
    </pivotField>
  </pivotFields>
  <rowFields count="1">
    <field x="8"/>
  </rowFields>
  <rowItems count="6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t="grand">
      <x/>
    </i>
  </rowItems>
  <colFields count="2">
    <field x="0"/>
    <field x="1"/>
  </colFields>
  <colItems count="380">
    <i>
      <x/>
      <x/>
    </i>
    <i r="1">
      <x v="1"/>
    </i>
    <i>
      <x v="1"/>
      <x v="2"/>
    </i>
    <i r="1">
      <x/>
    </i>
    <i r="1">
      <x v="1"/>
    </i>
    <i r="1">
      <x v="3"/>
    </i>
    <i>
      <x v="2"/>
      <x v="2"/>
    </i>
    <i r="1">
      <x/>
    </i>
    <i r="1">
      <x v="1"/>
    </i>
    <i r="1">
      <x v="3"/>
    </i>
    <i>
      <x v="3"/>
      <x v="2"/>
    </i>
    <i r="1">
      <x/>
    </i>
    <i r="1">
      <x v="1"/>
    </i>
    <i r="1">
      <x v="3"/>
    </i>
    <i>
      <x v="4"/>
      <x v="2"/>
    </i>
    <i r="1">
      <x/>
    </i>
    <i r="1">
      <x v="1"/>
    </i>
    <i r="1">
      <x v="3"/>
    </i>
    <i>
      <x v="5"/>
      <x v="2"/>
    </i>
    <i r="1">
      <x/>
    </i>
    <i r="1">
      <x v="1"/>
    </i>
    <i r="1">
      <x v="3"/>
    </i>
    <i>
      <x v="6"/>
      <x v="2"/>
    </i>
    <i r="1">
      <x/>
    </i>
    <i r="1">
      <x v="1"/>
    </i>
    <i r="1">
      <x v="3"/>
    </i>
    <i>
      <x v="7"/>
      <x v="2"/>
    </i>
    <i r="1">
      <x/>
    </i>
    <i r="1">
      <x v="1"/>
    </i>
    <i r="1">
      <x v="3"/>
    </i>
    <i>
      <x v="8"/>
      <x v="2"/>
    </i>
    <i r="1">
      <x/>
    </i>
    <i r="1">
      <x v="1"/>
    </i>
    <i r="1">
      <x v="3"/>
    </i>
    <i>
      <x v="9"/>
      <x v="2"/>
    </i>
    <i r="1">
      <x/>
    </i>
    <i r="1">
      <x v="1"/>
    </i>
    <i r="1">
      <x v="3"/>
    </i>
    <i>
      <x v="10"/>
      <x v="2"/>
    </i>
    <i r="1">
      <x/>
    </i>
    <i r="1">
      <x v="1"/>
    </i>
    <i r="1">
      <x v="3"/>
    </i>
    <i>
      <x v="11"/>
      <x v="2"/>
    </i>
    <i r="1">
      <x/>
    </i>
    <i r="1">
      <x v="1"/>
    </i>
    <i r="1">
      <x v="3"/>
    </i>
    <i>
      <x v="12"/>
      <x v="2"/>
    </i>
    <i r="1">
      <x/>
    </i>
    <i r="1">
      <x v="1"/>
    </i>
    <i r="1">
      <x v="3"/>
    </i>
    <i>
      <x v="13"/>
      <x v="2"/>
    </i>
    <i r="1">
      <x/>
    </i>
    <i r="1">
      <x v="1"/>
    </i>
    <i r="1">
      <x v="3"/>
    </i>
    <i>
      <x v="14"/>
      <x v="2"/>
    </i>
    <i r="1">
      <x/>
    </i>
    <i r="1">
      <x v="1"/>
    </i>
    <i r="1">
      <x v="3"/>
    </i>
    <i>
      <x v="15"/>
      <x v="2"/>
    </i>
    <i r="1">
      <x/>
    </i>
    <i r="1">
      <x v="1"/>
    </i>
    <i r="1">
      <x v="3"/>
    </i>
    <i>
      <x v="16"/>
      <x v="2"/>
    </i>
    <i r="1">
      <x/>
    </i>
    <i r="1">
      <x v="1"/>
    </i>
    <i r="1">
      <x v="3"/>
    </i>
    <i>
      <x v="17"/>
      <x v="2"/>
    </i>
    <i r="1">
      <x/>
    </i>
    <i r="1">
      <x v="1"/>
    </i>
    <i r="1">
      <x v="3"/>
    </i>
    <i>
      <x v="18"/>
      <x/>
    </i>
    <i r="1">
      <x v="1"/>
    </i>
    <i>
      <x v="19"/>
      <x v="2"/>
    </i>
    <i r="1">
      <x/>
    </i>
    <i r="1">
      <x v="1"/>
    </i>
    <i r="1">
      <x v="3"/>
    </i>
    <i>
      <x v="20"/>
      <x/>
    </i>
    <i r="1">
      <x v="1"/>
    </i>
    <i r="1">
      <x v="3"/>
    </i>
    <i>
      <x v="21"/>
      <x v="2"/>
    </i>
    <i r="1">
      <x/>
    </i>
    <i r="1">
      <x v="1"/>
    </i>
    <i r="1">
      <x v="3"/>
    </i>
    <i>
      <x v="22"/>
      <x v="2"/>
    </i>
    <i r="1">
      <x/>
    </i>
    <i r="1">
      <x v="1"/>
    </i>
    <i r="1">
      <x v="3"/>
    </i>
    <i>
      <x v="23"/>
      <x v="2"/>
    </i>
    <i r="1">
      <x/>
    </i>
    <i r="1">
      <x v="1"/>
    </i>
    <i r="1">
      <x v="3"/>
    </i>
    <i>
      <x v="24"/>
      <x v="2"/>
    </i>
    <i r="1">
      <x/>
    </i>
    <i r="1">
      <x v="1"/>
    </i>
    <i r="1">
      <x v="3"/>
    </i>
    <i>
      <x v="25"/>
      <x/>
    </i>
    <i r="1">
      <x v="1"/>
    </i>
    <i r="1">
      <x v="3"/>
    </i>
    <i>
      <x v="26"/>
      <x v="2"/>
    </i>
    <i r="1">
      <x/>
    </i>
    <i r="1">
      <x v="1"/>
    </i>
    <i r="1">
      <x v="3"/>
    </i>
    <i>
      <x v="27"/>
      <x v="2"/>
    </i>
    <i r="1">
      <x/>
    </i>
    <i r="1">
      <x v="1"/>
    </i>
    <i r="1">
      <x v="3"/>
    </i>
    <i>
      <x v="28"/>
      <x v="2"/>
    </i>
    <i r="1">
      <x/>
    </i>
    <i r="1">
      <x v="1"/>
    </i>
    <i r="1">
      <x v="3"/>
    </i>
    <i>
      <x v="29"/>
      <x v="2"/>
    </i>
    <i r="1">
      <x/>
    </i>
    <i r="1">
      <x v="1"/>
    </i>
    <i r="1">
      <x v="3"/>
    </i>
    <i>
      <x v="30"/>
      <x v="2"/>
    </i>
    <i r="1">
      <x/>
    </i>
    <i r="1">
      <x v="1"/>
    </i>
    <i r="1">
      <x v="3"/>
    </i>
    <i>
      <x v="31"/>
      <x v="2"/>
    </i>
    <i r="1">
      <x/>
    </i>
    <i r="1">
      <x v="1"/>
    </i>
    <i r="1">
      <x v="3"/>
    </i>
    <i>
      <x v="32"/>
      <x v="2"/>
    </i>
    <i r="1">
      <x/>
    </i>
    <i r="1">
      <x v="1"/>
    </i>
    <i r="1">
      <x v="3"/>
    </i>
    <i>
      <x v="33"/>
      <x v="2"/>
    </i>
    <i r="1">
      <x/>
    </i>
    <i r="1">
      <x v="1"/>
    </i>
    <i r="1">
      <x v="3"/>
    </i>
    <i>
      <x v="34"/>
      <x v="2"/>
    </i>
    <i r="1">
      <x/>
    </i>
    <i r="1">
      <x v="3"/>
    </i>
    <i>
      <x v="35"/>
      <x v="2"/>
    </i>
    <i r="1">
      <x/>
    </i>
    <i r="1">
      <x v="1"/>
    </i>
    <i>
      <x v="36"/>
      <x v="2"/>
    </i>
    <i r="1">
      <x/>
    </i>
    <i r="1">
      <x v="1"/>
    </i>
    <i>
      <x v="37"/>
      <x v="2"/>
    </i>
    <i r="1">
      <x/>
    </i>
    <i r="1">
      <x v="1"/>
    </i>
    <i r="1">
      <x v="3"/>
    </i>
    <i>
      <x v="38"/>
      <x v="2"/>
    </i>
    <i r="1">
      <x/>
    </i>
    <i r="1">
      <x v="1"/>
    </i>
    <i r="1">
      <x v="3"/>
    </i>
    <i>
      <x v="39"/>
      <x v="2"/>
    </i>
    <i r="1">
      <x/>
    </i>
    <i r="1">
      <x v="1"/>
    </i>
    <i r="1">
      <x v="3"/>
    </i>
    <i>
      <x v="40"/>
      <x/>
    </i>
    <i r="1">
      <x v="1"/>
    </i>
    <i>
      <x v="41"/>
      <x v="2"/>
    </i>
    <i r="1">
      <x/>
    </i>
    <i r="1">
      <x v="1"/>
    </i>
    <i r="1">
      <x v="3"/>
    </i>
    <i>
      <x v="42"/>
      <x v="2"/>
    </i>
    <i r="1">
      <x/>
    </i>
    <i r="1">
      <x v="1"/>
    </i>
    <i r="1">
      <x v="3"/>
    </i>
    <i>
      <x v="43"/>
      <x v="2"/>
    </i>
    <i r="1">
      <x/>
    </i>
    <i r="1">
      <x v="1"/>
    </i>
    <i r="1">
      <x v="3"/>
    </i>
    <i>
      <x v="44"/>
      <x v="2"/>
    </i>
    <i r="1">
      <x/>
    </i>
    <i r="1">
      <x v="1"/>
    </i>
    <i r="1">
      <x v="3"/>
    </i>
    <i>
      <x v="45"/>
      <x v="2"/>
    </i>
    <i r="1">
      <x/>
    </i>
    <i r="1">
      <x v="1"/>
    </i>
    <i r="1">
      <x v="3"/>
    </i>
    <i>
      <x v="46"/>
      <x v="2"/>
    </i>
    <i r="1">
      <x/>
    </i>
    <i r="1">
      <x v="1"/>
    </i>
    <i r="1">
      <x v="3"/>
    </i>
    <i>
      <x v="47"/>
      <x v="2"/>
    </i>
    <i r="1">
      <x/>
    </i>
    <i r="1">
      <x v="1"/>
    </i>
    <i r="1">
      <x v="3"/>
    </i>
    <i>
      <x v="48"/>
      <x v="2"/>
    </i>
    <i r="1">
      <x/>
    </i>
    <i r="1">
      <x v="1"/>
    </i>
    <i r="1">
      <x v="3"/>
    </i>
    <i>
      <x v="49"/>
      <x v="2"/>
    </i>
    <i r="1">
      <x/>
    </i>
    <i r="1">
      <x v="1"/>
    </i>
    <i r="1">
      <x v="3"/>
    </i>
    <i>
      <x v="50"/>
      <x v="2"/>
    </i>
    <i>
      <x v="51"/>
      <x v="2"/>
    </i>
    <i r="1">
      <x/>
    </i>
    <i r="1">
      <x v="1"/>
    </i>
    <i r="1">
      <x v="3"/>
    </i>
    <i>
      <x v="52"/>
      <x v="2"/>
    </i>
    <i r="1">
      <x/>
    </i>
    <i r="1">
      <x v="1"/>
    </i>
    <i r="1">
      <x v="3"/>
    </i>
    <i>
      <x v="53"/>
      <x v="2"/>
    </i>
    <i r="1">
      <x/>
    </i>
    <i r="1">
      <x v="1"/>
    </i>
    <i r="1">
      <x v="3"/>
    </i>
    <i>
      <x v="54"/>
      <x v="2"/>
    </i>
    <i r="1">
      <x/>
    </i>
    <i r="1">
      <x v="1"/>
    </i>
    <i r="1">
      <x v="3"/>
    </i>
    <i>
      <x v="55"/>
      <x v="2"/>
    </i>
    <i r="1">
      <x/>
    </i>
    <i r="1">
      <x v="1"/>
    </i>
    <i r="1">
      <x v="3"/>
    </i>
    <i>
      <x v="56"/>
      <x v="2"/>
    </i>
    <i r="1">
      <x/>
    </i>
    <i r="1">
      <x v="1"/>
    </i>
    <i r="1">
      <x v="3"/>
    </i>
    <i>
      <x v="57"/>
      <x v="2"/>
    </i>
    <i r="1">
      <x/>
    </i>
    <i r="1">
      <x v="1"/>
    </i>
    <i r="1">
      <x v="3"/>
    </i>
    <i>
      <x v="58"/>
      <x v="2"/>
    </i>
    <i r="1">
      <x/>
    </i>
    <i r="1">
      <x v="1"/>
    </i>
    <i r="1">
      <x v="3"/>
    </i>
    <i>
      <x v="59"/>
      <x v="2"/>
    </i>
    <i r="1">
      <x/>
    </i>
    <i r="1">
      <x v="1"/>
    </i>
    <i r="1">
      <x v="3"/>
    </i>
    <i>
      <x v="60"/>
      <x v="2"/>
    </i>
    <i r="1">
      <x/>
    </i>
    <i r="1">
      <x v="1"/>
    </i>
    <i r="1">
      <x v="3"/>
    </i>
    <i>
      <x v="61"/>
      <x v="2"/>
    </i>
    <i r="1">
      <x/>
    </i>
    <i r="1">
      <x v="1"/>
    </i>
    <i r="1">
      <x v="3"/>
    </i>
    <i>
      <x v="62"/>
      <x v="2"/>
    </i>
    <i r="1">
      <x/>
    </i>
    <i r="1">
      <x v="1"/>
    </i>
    <i r="1">
      <x v="3"/>
    </i>
    <i>
      <x v="63"/>
      <x v="2"/>
    </i>
    <i r="1">
      <x/>
    </i>
    <i r="1">
      <x v="1"/>
    </i>
    <i r="1">
      <x v="3"/>
    </i>
    <i>
      <x v="64"/>
      <x v="2"/>
    </i>
    <i r="1">
      <x/>
    </i>
    <i r="1">
      <x v="1"/>
    </i>
    <i r="1">
      <x v="3"/>
    </i>
    <i>
      <x v="65"/>
      <x/>
    </i>
    <i r="1">
      <x v="1"/>
    </i>
    <i>
      <x v="66"/>
      <x/>
    </i>
    <i r="1">
      <x v="1"/>
    </i>
    <i>
      <x v="67"/>
      <x v="2"/>
    </i>
    <i r="1">
      <x/>
    </i>
    <i r="1">
      <x v="1"/>
    </i>
    <i r="1">
      <x v="3"/>
    </i>
    <i>
      <x v="68"/>
      <x v="2"/>
    </i>
    <i r="1">
      <x/>
    </i>
    <i r="1">
      <x v="1"/>
    </i>
    <i r="1">
      <x v="3"/>
    </i>
    <i>
      <x v="69"/>
      <x v="2"/>
    </i>
    <i r="1">
      <x/>
    </i>
    <i r="1">
      <x v="1"/>
    </i>
    <i r="1">
      <x v="3"/>
    </i>
    <i>
      <x v="70"/>
      <x v="2"/>
    </i>
    <i r="1">
      <x/>
    </i>
    <i r="1">
      <x v="1"/>
    </i>
    <i r="1">
      <x v="3"/>
    </i>
    <i>
      <x v="71"/>
      <x v="2"/>
    </i>
    <i r="1">
      <x/>
    </i>
    <i r="1">
      <x v="1"/>
    </i>
    <i>
      <x v="72"/>
      <x v="2"/>
    </i>
    <i r="1">
      <x/>
    </i>
    <i r="1">
      <x v="1"/>
    </i>
    <i r="1">
      <x v="3"/>
    </i>
    <i>
      <x v="73"/>
      <x v="2"/>
    </i>
    <i r="1">
      <x/>
    </i>
    <i r="1">
      <x v="1"/>
    </i>
    <i r="1">
      <x v="3"/>
    </i>
    <i>
      <x v="74"/>
      <x/>
    </i>
    <i r="1">
      <x v="1"/>
    </i>
    <i r="1">
      <x v="3"/>
    </i>
    <i>
      <x v="75"/>
      <x v="2"/>
    </i>
    <i r="1">
      <x/>
    </i>
    <i r="1">
      <x v="3"/>
    </i>
    <i>
      <x v="76"/>
      <x v="2"/>
    </i>
    <i r="1">
      <x/>
    </i>
    <i r="1">
      <x v="1"/>
    </i>
    <i r="1">
      <x v="3"/>
    </i>
    <i>
      <x v="77"/>
      <x v="2"/>
    </i>
    <i r="1">
      <x/>
    </i>
    <i r="1">
      <x v="1"/>
    </i>
    <i r="1">
      <x v="3"/>
    </i>
    <i>
      <x v="78"/>
      <x/>
    </i>
    <i r="1">
      <x v="1"/>
    </i>
    <i r="1">
      <x v="3"/>
    </i>
    <i>
      <x v="79"/>
      <x/>
    </i>
    <i r="1">
      <x v="1"/>
    </i>
    <i>
      <x v="80"/>
      <x v="2"/>
    </i>
    <i r="1">
      <x/>
    </i>
    <i r="1">
      <x v="1"/>
    </i>
    <i r="1">
      <x v="3"/>
    </i>
    <i>
      <x v="81"/>
      <x v="2"/>
    </i>
    <i r="1">
      <x/>
    </i>
    <i r="1">
      <x v="1"/>
    </i>
    <i r="1">
      <x v="3"/>
    </i>
    <i>
      <x v="82"/>
      <x v="2"/>
    </i>
    <i>
      <x v="83"/>
      <x v="2"/>
    </i>
    <i r="1">
      <x/>
    </i>
    <i r="1">
      <x v="1"/>
    </i>
    <i r="1">
      <x v="3"/>
    </i>
    <i>
      <x v="84"/>
      <x/>
    </i>
    <i r="1">
      <x v="1"/>
    </i>
    <i>
      <x v="85"/>
      <x/>
    </i>
    <i r="1">
      <x v="1"/>
    </i>
    <i r="1">
      <x v="3"/>
    </i>
    <i>
      <x v="86"/>
      <x v="2"/>
    </i>
    <i r="1">
      <x/>
    </i>
    <i r="1">
      <x v="1"/>
    </i>
    <i r="1">
      <x v="3"/>
    </i>
    <i>
      <x v="87"/>
      <x v="2"/>
    </i>
    <i r="1">
      <x/>
    </i>
    <i r="1">
      <x v="1"/>
    </i>
    <i r="1">
      <x v="3"/>
    </i>
    <i>
      <x v="88"/>
      <x v="2"/>
    </i>
    <i r="1">
      <x/>
    </i>
    <i r="1">
      <x v="1"/>
    </i>
    <i r="1">
      <x v="3"/>
    </i>
    <i>
      <x v="89"/>
      <x v="2"/>
    </i>
    <i r="1">
      <x/>
    </i>
    <i r="1">
      <x v="1"/>
    </i>
    <i r="1">
      <x v="3"/>
    </i>
    <i>
      <x v="90"/>
      <x v="2"/>
    </i>
    <i r="1">
      <x/>
    </i>
    <i r="1">
      <x v="1"/>
    </i>
    <i r="1">
      <x v="3"/>
    </i>
    <i>
      <x v="91"/>
      <x/>
    </i>
    <i r="1">
      <x v="1"/>
    </i>
    <i r="1">
      <x v="3"/>
    </i>
    <i>
      <x v="92"/>
      <x v="2"/>
    </i>
    <i r="1">
      <x/>
    </i>
    <i r="1">
      <x v="1"/>
    </i>
    <i r="1">
      <x v="3"/>
    </i>
    <i>
      <x v="93"/>
      <x v="2"/>
    </i>
    <i r="1">
      <x/>
    </i>
    <i r="1">
      <x v="1"/>
    </i>
    <i r="1">
      <x v="3"/>
    </i>
    <i>
      <x v="94"/>
      <x v="2"/>
    </i>
    <i r="1">
      <x/>
    </i>
    <i r="1">
      <x v="1"/>
    </i>
    <i r="1">
      <x v="3"/>
    </i>
    <i>
      <x v="95"/>
      <x v="2"/>
    </i>
    <i>
      <x v="96"/>
      <x/>
    </i>
    <i r="1">
      <x v="1"/>
    </i>
    <i>
      <x v="97"/>
      <x v="2"/>
    </i>
    <i r="1">
      <x/>
    </i>
    <i r="1">
      <x v="1"/>
    </i>
    <i>
      <x v="98"/>
      <x v="2"/>
    </i>
    <i r="1">
      <x/>
    </i>
    <i r="1">
      <x v="1"/>
    </i>
    <i>
      <x v="99"/>
      <x v="2"/>
    </i>
    <i r="1">
      <x/>
    </i>
    <i r="1">
      <x v="1"/>
    </i>
    <i>
      <x v="100"/>
      <x v="2"/>
    </i>
    <i r="1">
      <x/>
    </i>
    <i r="1">
      <x v="1"/>
    </i>
    <i>
      <x v="101"/>
      <x v="2"/>
    </i>
    <i r="1">
      <x/>
    </i>
    <i r="1">
      <x v="1"/>
    </i>
    <i r="1">
      <x v="3"/>
    </i>
    <i>
      <x v="102"/>
      <x v="2"/>
    </i>
    <i r="1">
      <x/>
    </i>
    <i r="1">
      <x v="3"/>
    </i>
    <i>
      <x v="103"/>
      <x v="2"/>
    </i>
    <i r="1">
      <x/>
    </i>
    <i r="1">
      <x v="1"/>
    </i>
    <i r="1">
      <x v="3"/>
    </i>
    <i>
      <x v="104"/>
      <x v="2"/>
    </i>
    <i r="1">
      <x/>
    </i>
    <i r="1">
      <x v="1"/>
    </i>
    <i r="1">
      <x v="3"/>
    </i>
    <i t="grand">
      <x/>
    </i>
  </colItems>
  <pageFields count="6">
    <pageField fld="2" hier="3" name="[athlete_entries].[Individual/Team].[All]" cap="All"/>
    <pageField fld="3" hier="4" name="[athlete_entries].[Discipline].[All]" cap="All"/>
    <pageField fld="4" hier="5" name="[athlete_entries].[Age Class].[All]" cap="All"/>
    <pageField fld="5" hier="6" name="[athlete_entries].[Sex].[All]" cap="All"/>
    <pageField fld="6" hier="7" name="[athlete_entries].[Grade Class].[All]" cap="All"/>
    <pageField fld="9" hier="12" name="[athlete_entries].[Club Size Entries].[All]" cap="All"/>
  </pageFields>
  <dataFields count="1">
    <dataField name="Telling van Result" fld="7" subtotal="count" baseField="0" baseItem="0"/>
  </dataFields>
  <formats count="11">
    <format dxfId="22">
      <pivotArea type="all" dataOnly="0" outline="0" fieldPosition="0"/>
    </format>
    <format dxfId="21">
      <pivotArea outline="0" collapsedLevelsAreSubtotals="1" fieldPosition="0"/>
    </format>
    <format dxfId="20">
      <pivotArea type="origin" dataOnly="0" labelOnly="1" outline="0" fieldPosition="0"/>
    </format>
    <format dxfId="19">
      <pivotArea field="0" type="button" dataOnly="0" labelOnly="1" outline="0" axis="axisCol" fieldPosition="0"/>
    </format>
    <format dxfId="18">
      <pivotArea field="-2" type="button" dataOnly="0" labelOnly="1" outline="0" axis="axisValues" fieldPosition="0"/>
    </format>
    <format dxfId="17">
      <pivotArea field="1" type="button" dataOnly="0" labelOnly="1" outline="0" axis="axisCol" fieldPosition="1"/>
    </format>
    <format dxfId="16">
      <pivotArea type="topRight" dataOnly="0" labelOnly="1" outline="0" fieldPosition="0"/>
    </format>
    <format dxfId="15">
      <pivotArea dataOnly="0" labelOnly="1" grandRow="1" outline="0" fieldPosition="0"/>
    </format>
    <format dxfId="14">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
      <pivotArea dataOnly="0" labelOnly="1" fieldPosition="0">
        <references count="1">
          <reference field="0" count="49">
            <x v="50"/>
            <x v="51"/>
            <x v="52"/>
            <x v="53"/>
            <x v="54"/>
            <x v="55"/>
            <x v="56"/>
            <x v="57"/>
            <x v="58"/>
            <x v="59"/>
            <x v="60"/>
            <x v="61"/>
            <x v="62"/>
            <x v="63"/>
            <x v="64"/>
            <x v="65"/>
            <x v="66"/>
            <x v="67"/>
            <x v="68"/>
            <x v="69"/>
            <x v="70"/>
            <x v="71"/>
            <x v="72"/>
            <x v="73"/>
            <x v="74"/>
            <x v="75"/>
            <x v="76"/>
            <x v="77"/>
            <x v="78"/>
            <x v="79"/>
            <x v="81"/>
            <x v="82"/>
            <x v="83"/>
            <x v="84"/>
            <x v="85"/>
            <x v="86"/>
            <x v="87"/>
            <x v="88"/>
            <x v="89"/>
            <x v="90"/>
            <x v="91"/>
            <x v="92"/>
            <x v="93"/>
            <x v="94"/>
            <x v="95"/>
            <x v="96"/>
            <x v="97"/>
            <x v="98"/>
            <x v="99"/>
          </reference>
        </references>
      </pivotArea>
    </format>
    <format dxfId="12">
      <pivotArea dataOnly="0" labelOnly="1" fieldPosition="0">
        <references count="1">
          <reference field="0" count="5">
            <x v="100"/>
            <x v="101"/>
            <x v="102"/>
            <x v="103"/>
            <x v="104"/>
          </reference>
        </references>
      </pivotArea>
    </format>
  </formats>
  <pivotHierarchies count="18">
    <pivotHierarchy dragToData="1"/>
    <pivotHierarchy dragToData="1"/>
    <pivotHierarchy dragToData="1"/>
    <pivotHierarchy multipleItemSelectionAllowed="1" dragToData="1"/>
    <pivotHierarchy multipleItemSelectionAllowed="1"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multipleItemSelectionAllowed="1" dragToData="1"/>
    <pivotHierarchy dragToRow="0" dragToCol="0" dragToPage="0" dragToData="1"/>
    <pivotHierarchy dragToRow="0" dragToCol="0" dragToPage="0" dragToData="1"/>
    <pivotHierarchy dragToData="1" caption="Club Entries"/>
    <pivotHierarchy dragToData="1"/>
    <pivotHierarchy dragToData="1" caption="Gemiddelde van Club entries in Category"/>
  </pivotHierarchies>
  <pivotTableStyleInfo name="PivotStyleLight16" showRowHeaders="1" showColHeaders="1" showRowStripes="0" showColStripes="0" showLastColumn="1"/>
  <rowHierarchiesUsage count="1">
    <rowHierarchyUsage hierarchyUsage="2"/>
  </rowHierarchiesUsage>
  <colHierarchiesUsage count="2">
    <colHierarchyUsage hierarchyUsage="0"/>
    <colHierarchyUsage hierarchyUsage="8"/>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sourceDataName="WorksheetConnection_Medal Analysis HC2018.xlsx!athlete_entries">
        <x15:activeTabTopLevelEntity name="[athlete_entries]"/>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1" connectionId="1" xr16:uid="{42CD6078-5372-4E4B-918D-BE8C331D9371}" autoFormatId="16" applyNumberFormats="0" applyBorderFormats="0" applyFontFormats="0" applyPatternFormats="0" applyAlignmentFormats="0" applyWidthHeightFormats="0">
  <queryTableRefresh nextId="58" unboundColumnsRight="12">
    <queryTableFields count="13">
      <queryTableField id="10" name="CATEGORY" tableColumnId="10"/>
      <queryTableField id="56" dataBound="0" tableColumnId="36"/>
      <queryTableField id="53" dataBound="0" tableColumnId="33"/>
      <queryTableField id="25" dataBound="0" tableColumnId="25"/>
      <queryTableField id="26" dataBound="0" tableColumnId="26"/>
      <queryTableField id="27" dataBound="0" tableColumnId="27"/>
      <queryTableField id="28" dataBound="0" tableColumnId="28"/>
      <queryTableField id="29" dataBound="0" tableColumnId="29"/>
      <queryTableField id="31" dataBound="0" tableColumnId="2"/>
      <queryTableField id="57" dataBound="0" tableColumnId="37"/>
      <queryTableField id="55" dataBound="0" tableColumnId="35"/>
      <queryTableField id="37" dataBound="0" tableColumnId="12"/>
      <queryTableField id="45" dataBound="0" tableColumnId="20"/>
    </queryTableFields>
    <queryTableDeletedFields count="23">
      <deletedField name="INTERNATIONAL ID"/>
      <deletedField name="NATION"/>
      <deletedField name="STATE / REGION"/>
      <deletedField name="NO."/>
      <deletedField name="BIRTHDAY (YYYY-MM-DD)"/>
      <deletedField name="NO._1"/>
      <deletedField name="TEAM"/>
      <deletedField name="STATUS"/>
      <deletedField name="COMMENT"/>
      <deletedField name="TIME"/>
      <deletedField name="PHOTO"/>
      <deletedField name="PASSPORT ID"/>
      <deletedField name="ACCREDITATION PRINT"/>
      <deletedField name="ACCREDITATION TIME"/>
      <deletedField name="SELECT ACCESS AREAS"/>
      <deletedField name="SELECT ACCESS AREAS_2"/>
      <deletedField name="WEIGHT / SIZE CONTROL"/>
      <deletedField name="MEDICAL CHECK"/>
      <deletedField name="DRAW"/>
      <deletedField name="Column1"/>
      <deletedField name="FIRST NAME"/>
      <deletedField name="LAST NAME"/>
      <deletedField name="CLUB"/>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Gegevens_2" connectionId="10" xr16:uid="{749E0D6B-1D85-4C2E-9F1C-2909641D4B13}" autoFormatId="16" applyNumberFormats="0" applyBorderFormats="0" applyFontFormats="0" applyPatternFormats="0" applyAlignmentFormats="0" applyWidthHeightFormats="0">
  <queryTableRefresh nextId="42" unboundColumnsRight="3">
    <queryTableFields count="5">
      <queryTableField id="1" name="Column1" tableColumnId="1"/>
      <queryTableField id="2" name="Column2" tableColumnId="2"/>
      <queryTableField id="41" dataBound="0" tableColumnId="23"/>
      <queryTableField id="40" dataBound="0" tableColumnId="24"/>
      <queryTableField id="21" dataBound="0" tableColumnId="21"/>
    </queryTableFields>
    <queryTableDeletedFields count="18">
      <deletedField name="Column3"/>
      <deletedField name="Column4"/>
      <deletedField name="Column5"/>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Gegevens_1" connectionId="4" xr16:uid="{269C8E7D-6DD0-4102-835D-8BF8AF4F49F0}" autoFormatId="16" applyNumberFormats="0" applyBorderFormats="0" applyFontFormats="0" applyPatternFormats="0" applyAlignmentFormats="0" applyWidthHeightFormats="0">
  <queryTableRefresh nextId="45" unboundColumnsRight="5">
    <queryTableFields count="6">
      <queryTableField id="28" name="Column28" tableColumnId="28"/>
      <queryTableField id="44" dataBound="0" tableColumnId="44"/>
      <queryTableField id="29" dataBound="0" tableColumnId="29"/>
      <queryTableField id="30" dataBound="0" tableColumnId="30"/>
      <queryTableField id="31" dataBound="0" tableColumnId="31"/>
      <queryTableField id="32" dataBound="0" tableColumnId="32"/>
    </queryTableFields>
    <queryTableDeletedFields count="42">
      <deletedField name="Column1"/>
      <deletedField name="Column2"/>
      <deletedField name="Column3"/>
      <deletedField name="Column4"/>
      <deletedField name="Column5"/>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25"/>
      <deletedField name="Column26"/>
      <deletedField name="Column27"/>
      <deletedField name="Column33"/>
      <deletedField name="Column34"/>
      <deletedField name="Column35"/>
      <deletedField name="Column36"/>
      <deletedField name="Column37"/>
      <deletedField name="Column38"/>
      <deletedField name="Column39"/>
      <deletedField name="Column40"/>
      <deletedField name="Column41"/>
      <deletedField name="Column42"/>
      <deletedField name="Column43"/>
      <deletedField name="Column29"/>
      <deletedField name="Column30"/>
      <deletedField name="Column31"/>
      <deletedField name="Column32"/>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Gegevens_1" connectionId="5" xr16:uid="{3588F1BB-F3E5-4E88-B94A-56443D9BF2B5}" autoFormatId="16" applyNumberFormats="0" applyBorderFormats="0" applyFontFormats="0" applyPatternFormats="0" applyAlignmentFormats="0" applyWidthHeightFormats="0">
  <queryTableRefresh nextId="46" unboundColumnsRight="5">
    <queryTableFields count="6">
      <queryTableField id="28" name="Column28" tableColumnId="28"/>
      <queryTableField id="44" dataBound="0" tableColumnId="44"/>
      <queryTableField id="29" dataBound="0" tableColumnId="29"/>
      <queryTableField id="30" dataBound="0" tableColumnId="30"/>
      <queryTableField id="31" dataBound="0" tableColumnId="31"/>
      <queryTableField id="45" dataBound="0" tableColumnId="1"/>
    </queryTableFields>
    <queryTableDeletedFields count="42">
      <deletedField name="Column1"/>
      <deletedField name="Column2"/>
      <deletedField name="Column3"/>
      <deletedField name="Column4"/>
      <deletedField name="Column5"/>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25"/>
      <deletedField name="Column26"/>
      <deletedField name="Column27"/>
      <deletedField name="Column33"/>
      <deletedField name="Column34"/>
      <deletedField name="Column35"/>
      <deletedField name="Column36"/>
      <deletedField name="Column37"/>
      <deletedField name="Column38"/>
      <deletedField name="Column39"/>
      <deletedField name="Column40"/>
      <deletedField name="Column41"/>
      <deletedField name="Column42"/>
      <deletedField name="Column43"/>
      <deletedField name="Column29"/>
      <deletedField name="Column30"/>
      <deletedField name="Column31"/>
      <deletedField name="Column32"/>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eGegevens_1" connectionId="2" xr16:uid="{32E10D46-4761-4517-A9C0-F42A82CDB2F1}" autoFormatId="16" applyNumberFormats="0" applyBorderFormats="0" applyFontFormats="0" applyPatternFormats="0" applyAlignmentFormats="0" applyWidthHeightFormats="0">
  <queryTableRefresh nextId="7" unboundColumnsRight="1">
    <queryTableFields count="5">
      <queryTableField id="1" name="Category" tableColumnId="1"/>
      <queryTableField id="2" name="Entries" tableColumnId="2"/>
      <queryTableField id="3" name="Clubs" tableColumnId="3"/>
      <queryTableField id="4" name="Nations" tableColumnId="4"/>
      <queryTableField id="6" dataBound="0" tableColumnId="6"/>
    </queryTableFields>
    <queryTableDeletedFields count="1">
      <deletedField name="Column1"/>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eGegevens_1" connectionId="6" xr16:uid="{AC1EC4FB-0000-470A-AD21-A085823850AB}" autoFormatId="16" applyNumberFormats="0" applyBorderFormats="0" applyFontFormats="0" applyPatternFormats="0" applyAlignmentFormats="0" applyWidthHeightFormats="0">
  <queryTableRefresh nextId="46" unboundColumnsRight="5">
    <queryTableFields count="6">
      <queryTableField id="28" name="Column28" tableColumnId="28"/>
      <queryTableField id="44" dataBound="0" tableColumnId="44"/>
      <queryTableField id="29" dataBound="0" tableColumnId="29"/>
      <queryTableField id="30" dataBound="0" tableColumnId="30"/>
      <queryTableField id="32" dataBound="0" tableColumnId="32"/>
      <queryTableField id="45" dataBound="0" tableColumnId="1"/>
    </queryTableFields>
    <queryTableDeletedFields count="42">
      <deletedField name="Column1"/>
      <deletedField name="Column2"/>
      <deletedField name="Column3"/>
      <deletedField name="Column4"/>
      <deletedField name="Column5"/>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25"/>
      <deletedField name="Column26"/>
      <deletedField name="Column27"/>
      <deletedField name="Column33"/>
      <deletedField name="Column34"/>
      <deletedField name="Column35"/>
      <deletedField name="Column36"/>
      <deletedField name="Column37"/>
      <deletedField name="Column38"/>
      <deletedField name="Column39"/>
      <deletedField name="Column40"/>
      <deletedField name="Column41"/>
      <deletedField name="Column42"/>
      <deletedField name="Column43"/>
      <deletedField name="Column29"/>
      <deletedField name="Column30"/>
      <deletedField name="Column31"/>
      <deletedField name="Column32"/>
    </queryTableDeleted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vidual_Team1" xr10:uid="{CC4E132E-67EF-4300-8F3B-9501C4A7131B}" sourceName="Individual/Team">
  <pivotTables>
    <pivotTable tabId="34" name="Draaitabel21"/>
  </pivotTables>
  <data>
    <tabular pivotCacheId="39261451">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cipline1" xr10:uid="{BEE82270-63E4-4340-BF13-9416BE6D5F0C}" sourceName="Discipline">
  <pivotTables>
    <pivotTable tabId="34" name="Draaitabel21"/>
  </pivotTables>
  <data>
    <tabular pivotCacheId="39261451">
      <items count="4">
        <i x="0" s="1"/>
        <i x="2" s="1"/>
        <i x="3"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_Class1" xr10:uid="{30368947-1CCD-4DDA-8BE2-D6F5A17AFD31}" sourceName="Age Class">
  <pivotTables>
    <pivotTable tabId="34" name="Draaitabel21"/>
  </pivotTables>
  <data>
    <tabular pivotCacheId="39261451">
      <items count="5">
        <i x="0" s="1"/>
        <i x="3" s="1"/>
        <i x="1" s="1"/>
        <i x="4" s="1"/>
        <i x="2"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x1" xr10:uid="{30CBB7AA-F25C-4F15-8901-188B9C720038}" sourceName="Sex">
  <pivotTables>
    <pivotTable tabId="34" name="Draaitabel21"/>
  </pivotTables>
  <data>
    <tabular pivotCacheId="39261451">
      <items count="3">
        <i x="2" s="1"/>
        <i x="1" s="1"/>
        <i x="0"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ade_Class1" xr10:uid="{FE147154-3435-48F6-9D46-7A612B25F0AC}" sourceName="Grade Class">
  <pivotTables>
    <pivotTable tabId="34" name="Draaitabel21"/>
  </pivotTables>
  <data>
    <tabular pivotCacheId="39261451">
      <items count="4">
        <i x="0" s="1"/>
        <i x="1" s="1"/>
        <i x="3" s="1"/>
        <i x="2"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ub_Size_Entries1" xr10:uid="{943C347E-7D55-4E02-9934-C1BBBEBFEEC3}" sourceName="Club Size Entries">
  <pivotTables>
    <pivotTable tabId="34" name="Draaitabel21"/>
  </pivotTables>
  <data>
    <tabular pivotCacheId="39261451">
      <items count="4">
        <i x="2" s="1"/>
        <i x="1" s="1"/>
        <i x="3"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vidual/Team 1" xr10:uid="{6BFF2E1B-6A46-408C-B200-D021FC99691F}" cache="Slicer_Individual_Team1" caption="Individual/Team" rowHeight="228600"/>
  <slicer name="Discipline 1" xr10:uid="{2270B306-23F2-4BEB-AFA6-C03C92A90452}" cache="Slicer_Discipline1" caption="Discipline" rowHeight="228600"/>
  <slicer name="Age Class 1" xr10:uid="{ECCD2F75-50BF-41BE-8BCD-389188984444}" cache="Slicer_Age_Class1" caption="Age Class" rowHeight="228600"/>
  <slicer name="Sex 1" xr10:uid="{16D675CA-6E29-44F1-A2C2-832A3930C660}" cache="Slicer_Sex1" caption="Sex" rowHeight="228600"/>
  <slicer name="Grade Class 1" xr10:uid="{716626F3-DCD3-4595-847C-8EC99D846872}" cache="Slicer_Grade_Class1" caption="Grade Class" rowHeight="228600"/>
  <slicer name="Club Size Entries 1" xr10:uid="{7AE45DB9-33DD-4F73-B2C4-1D98BDE5CBA2}" cache="Slicer_Club_Size_Entries1" caption="Club Size Entries" rowHeight="22860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21058D-4B39-4EC0-8723-243B7BC47835}" name="athlete_entries" displayName="athlete_entries" ref="A1:M966" tableType="queryTable" totalsRowShown="0" headerRowDxfId="35">
  <autoFilter ref="A1:M966" xr:uid="{B5E9FDEB-986B-44DA-86C2-4F2326309CC1}"/>
  <sortState ref="A2:M966">
    <sortCondition ref="C1:C966"/>
  </sortState>
  <tableColumns count="13">
    <tableColumn id="10" xr3:uid="{B29A0BA5-2F9F-442A-995F-BF66A4C6ACBD}" uniqueName="10" name="CATEGORY" queryTableFieldId="10" dataDxfId="34"/>
    <tableColumn id="36" xr3:uid="{368D133D-F507-49A7-B46E-997237F287D9}" uniqueName="36" name="Name" queryTableFieldId="56"/>
    <tableColumn id="33" xr3:uid="{31460B7A-08B2-411F-A013-BAD926847F97}" uniqueName="33" name="Club Full" queryTableFieldId="53" dataDxfId="33"/>
    <tableColumn id="25" xr3:uid="{F85B8399-38E5-4CBF-B4BB-7EB1E4A5023A}" uniqueName="25" name="Individual/Team" queryTableFieldId="25" dataDxfId="32">
      <calculatedColumnFormula>VLOOKUP(athlete_entries[[#This Row],[CATEGORY]],Categories!$A$1:$F$106,2,FALSE)</calculatedColumnFormula>
    </tableColumn>
    <tableColumn id="26" xr3:uid="{AFD18FA3-08F7-43A2-83A8-DC861AD75BE3}" uniqueName="26" name="Discipline" queryTableFieldId="26" dataDxfId="31">
      <calculatedColumnFormula>VLOOKUP(athlete_entries[[#This Row],[CATEGORY]],Categories!$A$1:$F$106,3,FALSE)</calculatedColumnFormula>
    </tableColumn>
    <tableColumn id="27" xr3:uid="{F76CE6F0-E2F1-43CD-8259-9FFD08B21308}" uniqueName="27" name="Age Class" queryTableFieldId="27" dataDxfId="30">
      <calculatedColumnFormula>VLOOKUP(athlete_entries[[#This Row],[CATEGORY]],Categories!$A$1:$F$106,4,FALSE)</calculatedColumnFormula>
    </tableColumn>
    <tableColumn id="28" xr3:uid="{BB386E23-CDB0-42E7-866B-FF5F87028218}" uniqueName="28" name="Sex" queryTableFieldId="28" dataDxfId="29">
      <calculatedColumnFormula>VLOOKUP(athlete_entries[[#This Row],[CATEGORY]],Categories!$A$1:$F$106,5,FALSE)</calculatedColumnFormula>
    </tableColumn>
    <tableColumn id="29" xr3:uid="{AA280A54-6CE7-4494-B096-29E5353E745E}" uniqueName="29" name="Grade Class" queryTableFieldId="29" dataDxfId="28">
      <calculatedColumnFormula>VLOOKUP(athlete_entries[[#This Row],[CATEGORY]],Categories!$A$1:$F$106,6,FALSE)</calculatedColumnFormula>
    </tableColumn>
    <tableColumn id="2" xr3:uid="{2334AFC9-E7EE-47D0-88F3-138E63834946}" uniqueName="2" name="Result" queryTableFieldId="31" dataDxfId="27">
      <calculatedColumnFormula array="1">_xlfn.IFNA(INDEX(Results__5[#All],MATCH(athlete_entries[[#This Row],[CATEGORY]]&amp;athlete_entries[[#This Row],[Name]],Results__5[[#All],[Category]]&amp;Results__5[[#All],[Name]],0),MATCH(athlete_entries[[#Headers],[Result]],Results__5[#Headers],0)),"0. None")</calculatedColumnFormula>
    </tableColumn>
    <tableColumn id="37" xr3:uid="{E3FE5793-9494-4489-B9D6-690A07A9CB2A}" uniqueName="37" name="Corrected Result" queryTableFieldId="57" dataDxfId="26">
      <calculatedColumnFormula>IF(AND(athlete_entries[[#This Row],[Result]]="2. Silver",K2=2),"0. None",IF(AND(athlete_entries[[#This Row],[Result]]="3. Bronze",K2=3),"0. None",athlete_entries[[#This Row],[Result]]))</calculatedColumnFormula>
    </tableColumn>
    <tableColumn id="35" xr3:uid="{EBD5BF4D-90C2-411F-87DF-8B0922203CD1}" uniqueName="35" name="Total Entries in Category2" queryTableFieldId="55" dataDxfId="25">
      <calculatedColumnFormula>INDEX(Categories_and_entries__2[[#All],[Category]:[Entries]],MATCH(athlete_entries[[#This Row],[CATEGORY]],Categories_and_entries__2[[#All],[Category]],0),MATCH("Entries",Categories_and_entries__2[[#Headers],[Category]:[Entries]],0))</calculatedColumnFormula>
    </tableColumn>
    <tableColumn id="12" xr3:uid="{9A1D8303-ECDE-474D-A9EB-B63977C5A402}" uniqueName="12" name="Club entries in Category" queryTableFieldId="37" dataDxfId="24">
      <calculatedColumnFormula>COUNTIFS(athlete_entries[CATEGORY],athlete_entries[[#This Row],[CATEGORY]],athlete_entries[Club Full],athlete_entries[[#This Row],[Club Full]])</calculatedColumnFormula>
    </tableColumn>
    <tableColumn id="20" xr3:uid="{30036646-3F1A-4AD5-978C-DD07E7613934}" uniqueName="20" name="Club Size Entries" queryTableFieldId="45" dataDxfId="23">
      <calculatedColumnFormula>INDEX(Participation_Count_Clubs__24[#All],MATCH(athlete_entries[[#This Row],[Club Full]],Participation_Count_Clubs__24[[#All],[Club Full]],0),MATCH("Club Size Entries",Participation_Count_Clubs__24[#Headers],0))</calculatedColumnFormula>
    </tableColumn>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F5DD780-2D43-4CB2-ABD4-242064DB0C9A}" name="Results__5" displayName="Results__5" ref="A1:E298" tableType="queryTable" totalsRowShown="0">
  <autoFilter ref="A1:E298" xr:uid="{D8F1F660-31FA-422F-A596-ED52D98CC198}"/>
  <sortState ref="A2:E298">
    <sortCondition ref="A1:A298"/>
  </sortState>
  <tableColumns count="5">
    <tableColumn id="1" xr3:uid="{6D4E3AD0-5AB6-4A35-8C34-21F360C3164B}" uniqueName="1" name="Category" queryTableFieldId="1" dataDxfId="11"/>
    <tableColumn id="2" xr3:uid="{944814B5-FB98-4DAE-ABD8-4A65E252CBC0}" uniqueName="2" name="Name" queryTableFieldId="2" dataDxfId="10"/>
    <tableColumn id="23" xr3:uid="{51DAC799-965D-4307-A1EC-E256402C1EB1}" uniqueName="23" name="Club Full" queryTableFieldId="41" dataDxfId="9"/>
    <tableColumn id="24" xr3:uid="{3620F0BA-EE57-4F80-B48D-B3F436241AD0}" uniqueName="24" name="Club Short" queryTableFieldId="40" dataDxfId="8"/>
    <tableColumn id="21" xr3:uid="{DE8411E2-367A-4434-A3CE-E0C83451FDFC}" uniqueName="21" name="Result" queryTableFieldId="21" dataDxfId="7"/>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6DAD841-93BF-4F7E-BC89-F0AEEF60589B}" name="Participation_Count_Clubs__2" displayName="Participation_Count_Clubs__2" ref="A1:F1048576" tableType="queryTable" totalsRowShown="0">
  <autoFilter ref="A1:F1048576" xr:uid="{9F6407CA-5D32-4070-B8EE-5BA1F53EE15E}"/>
  <sortState ref="A2:F96">
    <sortCondition descending="1" ref="F1:F1048576"/>
  </sortState>
  <tableColumns count="6">
    <tableColumn id="28" xr3:uid="{D9D22ABC-6457-4B17-A53E-C3DA955F2442}" uniqueName="28" name="Club Full" queryTableFieldId="28" dataDxfId="6"/>
    <tableColumn id="44" xr3:uid="{F3338C2E-3711-436D-985F-D2708CE38AE7}" uniqueName="44" name="Club Short" queryTableFieldId="44" dataDxfId="5"/>
    <tableColumn id="29" xr3:uid="{02ACF790-C5EA-4137-96B2-60FBC3216384}" uniqueName="29" name="Male" queryTableFieldId="29"/>
    <tableColumn id="30" xr3:uid="{14D97057-A56F-4115-9607-4ECD5CEC892A}" uniqueName="30" name="Female" queryTableFieldId="30"/>
    <tableColumn id="31" xr3:uid="{FC433299-04E0-4B0B-A935-07E3C90DBADE}" uniqueName="31" name="Total Entries" queryTableFieldId="31"/>
    <tableColumn id="32" xr3:uid="{CD1064E8-70BA-4A40-B23D-4FFA8E7B8FA1}" uniqueName="32" name="Total Athletes" queryTableFieldId="3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12E010-049E-4906-A4BE-34910C3E5331}" name="Participation_Count_Clubs__24" displayName="Participation_Count_Clubs__24" ref="A1:F60" tableType="queryTable" totalsRowShown="0">
  <autoFilter ref="A1:F60" xr:uid="{B4B76E21-FB87-4496-AF24-6552C763C566}"/>
  <sortState ref="A2:F60">
    <sortCondition ref="A1:A60"/>
  </sortState>
  <tableColumns count="6">
    <tableColumn id="28" xr3:uid="{67AD2BBD-BA23-46C2-A8EF-EE84E85BD8CE}" uniqueName="28" name="Club Full" queryTableFieldId="28" dataDxfId="4"/>
    <tableColumn id="44" xr3:uid="{E149F18B-862F-4049-A33B-B28DD684736D}" uniqueName="44" name="Club Short" queryTableFieldId="44" dataDxfId="3"/>
    <tableColumn id="29" xr3:uid="{667EBBAE-FEE9-4205-8C91-E3966AD30C15}" uniqueName="29" name="Female" queryTableFieldId="29"/>
    <tableColumn id="30" xr3:uid="{BB77F973-A7EC-4152-A7FB-0E03D65E63BE}" uniqueName="30" name="Male" queryTableFieldId="30"/>
    <tableColumn id="31" xr3:uid="{DF5CD2E0-5068-4036-84B9-9901BA6EBAB1}" uniqueName="31" name="Total Entries" queryTableFieldId="31"/>
    <tableColumn id="1" xr3:uid="{AC3FB0B5-3727-462D-AAA8-02E77F70CD93}" uniqueName="1" name="Club Size Entries" queryTableFieldId="4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763504-9DD3-4738-962B-D63DEF717152}" name="Categories_and_entries__2" displayName="Categories_and_entries__2" ref="A1:E107" tableType="queryTable" totalsRowShown="0">
  <autoFilter ref="A1:E107" xr:uid="{3B9CA911-90BE-40EA-8CB5-3D14056FD414}"/>
  <tableColumns count="5">
    <tableColumn id="1" xr3:uid="{EC432F07-3617-4A3D-B6E7-1E4DDF409E00}" uniqueName="1" name="Category" queryTableFieldId="1" dataDxfId="2"/>
    <tableColumn id="2" xr3:uid="{E42F0191-1280-4C97-920A-DFD34D7FC754}" uniqueName="2" name="Entries" queryTableFieldId="2"/>
    <tableColumn id="3" xr3:uid="{10799445-3B71-4445-B6B2-4D6761732605}" uniqueName="3" name="Clubs" queryTableFieldId="3"/>
    <tableColumn id="4" xr3:uid="{4B8ED963-E189-4990-AB14-F665ABFC1453}" uniqueName="4" name="Nations" queryTableFieldId="4"/>
    <tableColumn id="6" xr3:uid="{1ECDCAAB-3CCD-44FD-9D8A-180E3A2A10F6}" uniqueName="6" name="Kolom1" queryTableFieldId="6"/>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8AA152-A4BE-4F09-BCA3-B6B2AE9D05F8}" name="Participation_Count_Clubs__25" displayName="Participation_Count_Clubs__25" ref="A1:F60" tableType="queryTable" totalsRowShown="0">
  <autoFilter ref="A1:F60" xr:uid="{430CD752-759D-413E-8577-BEAB9B4403A3}"/>
  <sortState ref="A2:F60">
    <sortCondition ref="E1:E1048576"/>
  </sortState>
  <tableColumns count="6">
    <tableColumn id="28" xr3:uid="{FFB52A24-57BE-4E98-AD08-C6C668FCB523}" uniqueName="28" name="Club Full" queryTableFieldId="28" dataDxfId="1"/>
    <tableColumn id="44" xr3:uid="{83B21CDE-E487-425B-85E6-65CFD19B0A47}" uniqueName="44" name="Club Short" queryTableFieldId="44" dataDxfId="0"/>
    <tableColumn id="29" xr3:uid="{CF05B99A-0F2E-4E96-96D8-CC2DF49FD1C4}" uniqueName="29" name="Male" queryTableFieldId="29"/>
    <tableColumn id="30" xr3:uid="{61D02F7C-79D3-4226-A06B-FBD25B0179ED}" uniqueName="30" name="Female" queryTableFieldId="30"/>
    <tableColumn id="32" xr3:uid="{8943AA1C-28FE-4B4C-9562-C20DE2577FAB}" uniqueName="32" name="Total Athletes" queryTableFieldId="32"/>
    <tableColumn id="1" xr3:uid="{BC846371-71C9-472D-B18C-BAC0E1B1F977}" uniqueName="1" name="Club Size Athletes" queryTableFieldId="45">
      <calculatedColumnFormula>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9.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CD960-D109-4B27-A98B-B5FBE75B61C4}">
  <dimension ref="A1:P155"/>
  <sheetViews>
    <sheetView showGridLines="0" tabSelected="1" zoomScaleNormal="100" workbookViewId="0">
      <selection activeCell="A2" sqref="A2:O2"/>
    </sheetView>
  </sheetViews>
  <sheetFormatPr defaultColWidth="0" defaultRowHeight="15" zeroHeight="1" x14ac:dyDescent="0.25"/>
  <cols>
    <col min="1" max="14" width="9.140625" customWidth="1"/>
    <col min="15" max="15" width="7.140625" customWidth="1"/>
    <col min="16" max="16" width="9.140625" customWidth="1"/>
    <col min="17" max="16384" width="9.140625" hidden="1"/>
  </cols>
  <sheetData>
    <row r="1" spans="1:15" ht="25.5" x14ac:dyDescent="0.35">
      <c r="A1" s="12" t="s">
        <v>783</v>
      </c>
      <c r="B1" s="12"/>
      <c r="C1" s="12"/>
      <c r="D1" s="12"/>
      <c r="E1" s="12"/>
      <c r="F1" s="12"/>
      <c r="G1" s="12"/>
      <c r="H1" s="12"/>
      <c r="I1" s="12"/>
      <c r="J1" s="12"/>
      <c r="K1" s="12"/>
      <c r="L1" s="12"/>
      <c r="M1" s="12"/>
      <c r="N1" s="12"/>
      <c r="O1" s="12"/>
    </row>
    <row r="2" spans="1:15" x14ac:dyDescent="0.25">
      <c r="A2" s="14" t="s">
        <v>785</v>
      </c>
      <c r="B2" s="14"/>
      <c r="C2" s="14"/>
      <c r="D2" s="14"/>
      <c r="E2" s="14"/>
      <c r="F2" s="14"/>
      <c r="G2" s="14"/>
      <c r="H2" s="14"/>
      <c r="I2" s="14"/>
      <c r="J2" s="14"/>
      <c r="K2" s="14"/>
      <c r="L2" s="14"/>
      <c r="M2" s="14"/>
      <c r="N2" s="14"/>
      <c r="O2" s="14"/>
    </row>
    <row r="3" spans="1:15" x14ac:dyDescent="0.25">
      <c r="A3" s="13" t="s">
        <v>786</v>
      </c>
      <c r="B3" s="13"/>
      <c r="C3" s="13"/>
      <c r="D3" s="13"/>
      <c r="E3" s="13"/>
      <c r="F3" s="13"/>
      <c r="G3" s="13"/>
      <c r="H3" s="13"/>
      <c r="I3" s="13"/>
      <c r="J3" s="13"/>
      <c r="K3" s="13"/>
      <c r="L3" s="13"/>
      <c r="M3" s="13"/>
      <c r="N3" s="13"/>
      <c r="O3" s="13"/>
    </row>
    <row r="4" spans="1:15" x14ac:dyDescent="0.25">
      <c r="A4" s="13"/>
      <c r="B4" s="13"/>
      <c r="C4" s="13"/>
      <c r="D4" s="13"/>
      <c r="E4" s="13"/>
      <c r="F4" s="13"/>
      <c r="G4" s="13"/>
      <c r="H4" s="13"/>
      <c r="I4" s="13"/>
      <c r="J4" s="13"/>
      <c r="K4" s="13"/>
      <c r="L4" s="13"/>
      <c r="M4" s="13"/>
      <c r="N4" s="13"/>
      <c r="O4" s="13"/>
    </row>
    <row r="5" spans="1:15" ht="39" customHeight="1" x14ac:dyDescent="0.25">
      <c r="A5" s="13"/>
      <c r="B5" s="13"/>
      <c r="C5" s="13"/>
      <c r="D5" s="13"/>
      <c r="E5" s="13"/>
      <c r="F5" s="13"/>
      <c r="G5" s="13"/>
      <c r="H5" s="13"/>
      <c r="I5" s="13"/>
      <c r="J5" s="13"/>
      <c r="K5" s="13"/>
      <c r="L5" s="13"/>
      <c r="M5" s="13"/>
      <c r="N5" s="13"/>
      <c r="O5" s="13"/>
    </row>
    <row r="6" spans="1:15" x14ac:dyDescent="0.25"/>
    <row r="7" spans="1:15" x14ac:dyDescent="0.25"/>
    <row r="8" spans="1:15" x14ac:dyDescent="0.25"/>
    <row r="9" spans="1:15" x14ac:dyDescent="0.25"/>
    <row r="10" spans="1:15" x14ac:dyDescent="0.25"/>
    <row r="11" spans="1:15" x14ac:dyDescent="0.25"/>
    <row r="12" spans="1:15" x14ac:dyDescent="0.25"/>
    <row r="13" spans="1:15" x14ac:dyDescent="0.25"/>
    <row r="14" spans="1:15" ht="23.25" x14ac:dyDescent="0.35">
      <c r="A14" s="10" t="s">
        <v>484</v>
      </c>
      <c r="B14" s="11"/>
      <c r="C14" s="11"/>
      <c r="D14" s="11"/>
      <c r="E14" s="11"/>
      <c r="F14" s="11"/>
      <c r="G14" s="11"/>
      <c r="H14" s="11"/>
      <c r="I14" s="11"/>
      <c r="J14" s="11"/>
      <c r="K14" s="11"/>
      <c r="L14" s="11"/>
      <c r="M14" s="11"/>
      <c r="N14" s="11"/>
      <c r="O14" s="11"/>
    </row>
    <row r="15" spans="1:15" ht="3.75" customHeight="1" x14ac:dyDescent="0.25"/>
    <row r="16" spans="1:15" x14ac:dyDescent="0.25"/>
    <row r="17" spans="1:15" x14ac:dyDescent="0.25"/>
    <row r="18" spans="1:15" x14ac:dyDescent="0.25"/>
    <row r="19" spans="1:15" x14ac:dyDescent="0.25"/>
    <row r="20" spans="1:15" x14ac:dyDescent="0.25"/>
    <row r="21" spans="1:15" x14ac:dyDescent="0.25"/>
    <row r="22" spans="1:15" x14ac:dyDescent="0.25"/>
    <row r="23" spans="1:15" x14ac:dyDescent="0.25"/>
    <row r="24" spans="1:15" x14ac:dyDescent="0.25"/>
    <row r="25" spans="1:15" x14ac:dyDescent="0.25"/>
    <row r="26" spans="1:15" ht="23.25" x14ac:dyDescent="0.35">
      <c r="A26" s="10" t="s">
        <v>784</v>
      </c>
      <c r="B26" s="10"/>
      <c r="C26" s="10"/>
      <c r="D26" s="10"/>
      <c r="E26" s="10"/>
      <c r="F26" s="10"/>
      <c r="G26" s="10"/>
      <c r="H26" s="10"/>
      <c r="I26" s="10"/>
      <c r="J26" s="10"/>
      <c r="K26" s="10"/>
      <c r="L26" s="10"/>
      <c r="M26" s="10"/>
      <c r="N26" s="10"/>
      <c r="O26" s="10"/>
    </row>
    <row r="27" spans="1:15" x14ac:dyDescent="0.25"/>
    <row r="28" spans="1:15" x14ac:dyDescent="0.25"/>
    <row r="29" spans="1:15" x14ac:dyDescent="0.25"/>
    <row r="30" spans="1:15" x14ac:dyDescent="0.25"/>
    <row r="31" spans="1:15" x14ac:dyDescent="0.25"/>
    <row r="32" spans="1: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sheetData>
  <sheetProtection sheet="1" objects="1" scenarios="1" sort="0" autoFilter="0" pivotTables="0"/>
  <mergeCells count="3">
    <mergeCell ref="A1:O1"/>
    <mergeCell ref="A3:O5"/>
    <mergeCell ref="A2:O2"/>
  </mergeCells>
  <pageMargins left="0.7" right="0.7" top="0.75" bottom="0.75" header="0.3" footer="0.3"/>
  <pageSetup orientation="portrait" horizontalDpi="4294967293" verticalDpi="0" r:id="rId1"/>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713F-87D5-4498-91E5-1184304751B2}">
  <dimension ref="A1:H61"/>
  <sheetViews>
    <sheetView topLeftCell="A2" workbookViewId="0">
      <selection activeCell="B11" sqref="B11"/>
    </sheetView>
  </sheetViews>
  <sheetFormatPr defaultRowHeight="15" x14ac:dyDescent="0.25"/>
  <cols>
    <col min="1" max="1" width="45.5703125" bestFit="1" customWidth="1"/>
    <col min="2" max="2" width="10.5703125" bestFit="1" customWidth="1"/>
    <col min="3" max="4" width="10.5703125" customWidth="1"/>
    <col min="5" max="5" width="10.5703125" bestFit="1" customWidth="1"/>
    <col min="8" max="8" width="14.85546875" bestFit="1" customWidth="1"/>
    <col min="10" max="10" width="10.5703125" bestFit="1" customWidth="1"/>
  </cols>
  <sheetData>
    <row r="1" spans="1:8" x14ac:dyDescent="0.25">
      <c r="B1" t="s">
        <v>781</v>
      </c>
    </row>
    <row r="2" spans="1:8" x14ac:dyDescent="0.25">
      <c r="A2" t="s">
        <v>469</v>
      </c>
      <c r="B2" t="s">
        <v>102</v>
      </c>
      <c r="C2" t="s">
        <v>103</v>
      </c>
      <c r="D2" t="s">
        <v>104</v>
      </c>
      <c r="E2" t="s">
        <v>766</v>
      </c>
      <c r="F2" t="s">
        <v>464</v>
      </c>
      <c r="G2" t="s">
        <v>470</v>
      </c>
      <c r="H2" t="s">
        <v>471</v>
      </c>
    </row>
    <row r="3" spans="1:8" x14ac:dyDescent="0.25">
      <c r="A3" s="6" t="s">
        <v>108</v>
      </c>
      <c r="B3">
        <f t="array" ref="B3">SUM(IF('Corrected Results_Entries_Cat'!$A$6:$A$64='Corrected Medal Statistics'!$A3,IF('Corrected Results_Entries_Cat'!$B$5:$RP$5='Corrected Medal Statistics'!B$2,'Corrected Results_Entries_Cat'!$B$6:$RP$64)))</f>
        <v>9</v>
      </c>
      <c r="C3">
        <f t="array" ref="C3">SUM(IF('Corrected Results_Entries_Cat'!$A$6:$A$64='Corrected Medal Statistics'!$A3,IF('Corrected Results_Entries_Cat'!$B$5:$RP$5='Corrected Medal Statistics'!C$2,'Corrected Results_Entries_Cat'!$B$6:$RP$64)))</f>
        <v>9</v>
      </c>
      <c r="D3">
        <f t="array" ref="D3">SUM(IF('Corrected Results_Entries_Cat'!$A$6:$A$64='Corrected Medal Statistics'!$A3,IF('Corrected Results_Entries_Cat'!$B$5:$RP$5='Corrected Medal Statistics'!D$2,'Corrected Results_Entries_Cat'!$B$6:$RP$64)))</f>
        <v>9</v>
      </c>
      <c r="E3">
        <f>SUM(B3:D3)</f>
        <v>27</v>
      </c>
      <c r="F3">
        <f>INDEX(Results_Entries_Category_Club!$A$9:$NQ$69,MATCH(A3,Results_Entries_Category_Club!$A$9:$A$69,0),MATCH("Eindtotaal",Results_Entries_Category_Club!$A$9:$NQ$9,0))</f>
        <v>126</v>
      </c>
      <c r="G3" s="5">
        <f>B3/F3</f>
        <v>7.1428571428571425E-2</v>
      </c>
      <c r="H3" s="5">
        <f>E3/F3</f>
        <v>0.21428571428571427</v>
      </c>
    </row>
    <row r="4" spans="1:8" x14ac:dyDescent="0.25">
      <c r="A4" s="7" t="s">
        <v>160</v>
      </c>
      <c r="B4">
        <f t="array" ref="B4">SUM(IF('Corrected Results_Entries_Cat'!$A$6:$A$64='Corrected Medal Statistics'!$A4,IF('Corrected Results_Entries_Cat'!$B$5:$RP$5='Corrected Medal Statistics'!B$2,'Corrected Results_Entries_Cat'!$B$6:$RP$64)))</f>
        <v>5</v>
      </c>
      <c r="C4">
        <f t="array" ref="C4">SUM(IF('Corrected Results_Entries_Cat'!$A$6:$A$64='Corrected Medal Statistics'!$A4,IF('Corrected Results_Entries_Cat'!$B$5:$RP$5='Corrected Medal Statistics'!C$2,'Corrected Results_Entries_Cat'!$B$6:$RP$64)))</f>
        <v>7</v>
      </c>
      <c r="D4">
        <f t="array" ref="D4">SUM(IF('Corrected Results_Entries_Cat'!$A$6:$A$64='Corrected Medal Statistics'!$A4,IF('Corrected Results_Entries_Cat'!$B$5:$RP$5='Corrected Medal Statistics'!D$2,'Corrected Results_Entries_Cat'!$B$6:$RP$64)))</f>
        <v>6</v>
      </c>
      <c r="E4">
        <f t="shared" ref="E4:E55" si="0">SUM(B4:D4)</f>
        <v>18</v>
      </c>
      <c r="F4">
        <f>INDEX(Results_Entries_Category_Club!$A$9:$NQ$69,MATCH(A4,Results_Entries_Category_Club!$A$9:$A$69,0),MATCH("Eindtotaal",Results_Entries_Category_Club!$A$9:$NQ$9,0))</f>
        <v>31</v>
      </c>
      <c r="G4" s="5">
        <f t="shared" ref="G4:G55" si="1">B4/F4</f>
        <v>0.16129032258064516</v>
      </c>
      <c r="H4" s="5">
        <f t="shared" ref="H4:H55" si="2">E4/F4</f>
        <v>0.58064516129032262</v>
      </c>
    </row>
    <row r="5" spans="1:8" x14ac:dyDescent="0.25">
      <c r="A5" s="6" t="s">
        <v>131</v>
      </c>
      <c r="B5">
        <f t="array" ref="B5">SUM(IF('Corrected Results_Entries_Cat'!$A$6:$A$64='Corrected Medal Statistics'!$A5,IF('Corrected Results_Entries_Cat'!$B$5:$RP$5='Corrected Medal Statistics'!B$2,'Corrected Results_Entries_Cat'!$B$6:$RP$64)))</f>
        <v>5</v>
      </c>
      <c r="C5">
        <f t="array" ref="C5">SUM(IF('Corrected Results_Entries_Cat'!$A$6:$A$64='Corrected Medal Statistics'!$A5,IF('Corrected Results_Entries_Cat'!$B$5:$RP$5='Corrected Medal Statistics'!C$2,'Corrected Results_Entries_Cat'!$B$6:$RP$64)))</f>
        <v>1</v>
      </c>
      <c r="D5">
        <f t="array" ref="D5">SUM(IF('Corrected Results_Entries_Cat'!$A$6:$A$64='Corrected Medal Statistics'!$A5,IF('Corrected Results_Entries_Cat'!$B$5:$RP$5='Corrected Medal Statistics'!D$2,'Corrected Results_Entries_Cat'!$B$6:$RP$64)))</f>
        <v>3</v>
      </c>
      <c r="E5">
        <f t="shared" si="0"/>
        <v>9</v>
      </c>
      <c r="F5">
        <f>INDEX(Results_Entries_Category_Club!$A$9:$NQ$69,MATCH(A5,Results_Entries_Category_Club!$A$9:$A$69,0),MATCH("Eindtotaal",Results_Entries_Category_Club!$A$9:$NQ$9,0))</f>
        <v>43</v>
      </c>
      <c r="G5" s="5">
        <f t="shared" si="1"/>
        <v>0.11627906976744186</v>
      </c>
      <c r="H5" s="5">
        <f t="shared" si="2"/>
        <v>0.20930232558139536</v>
      </c>
    </row>
    <row r="6" spans="1:8" x14ac:dyDescent="0.25">
      <c r="A6" s="7" t="s">
        <v>135</v>
      </c>
      <c r="B6">
        <f t="array" ref="B6">SUM(IF('Corrected Results_Entries_Cat'!$A$6:$A$64='Corrected Medal Statistics'!$A6,IF('Corrected Results_Entries_Cat'!$B$5:$RP$5='Corrected Medal Statistics'!B$2,'Corrected Results_Entries_Cat'!$B$6:$RP$64)))</f>
        <v>3</v>
      </c>
      <c r="C6">
        <f t="array" ref="C6">SUM(IF('Corrected Results_Entries_Cat'!$A$6:$A$64='Corrected Medal Statistics'!$A6,IF('Corrected Results_Entries_Cat'!$B$5:$RP$5='Corrected Medal Statistics'!C$2,'Corrected Results_Entries_Cat'!$B$6:$RP$64)))</f>
        <v>3</v>
      </c>
      <c r="D6">
        <f t="array" ref="D6">SUM(IF('Corrected Results_Entries_Cat'!$A$6:$A$64='Corrected Medal Statistics'!$A6,IF('Corrected Results_Entries_Cat'!$B$5:$RP$5='Corrected Medal Statistics'!D$2,'Corrected Results_Entries_Cat'!$B$6:$RP$64)))</f>
        <v>4</v>
      </c>
      <c r="E6">
        <f t="shared" si="0"/>
        <v>10</v>
      </c>
      <c r="F6">
        <f>INDEX(Results_Entries_Category_Club!$A$9:$NQ$69,MATCH(A6,Results_Entries_Category_Club!$A$9:$A$69,0),MATCH("Eindtotaal",Results_Entries_Category_Club!$A$9:$NQ$9,0))</f>
        <v>32</v>
      </c>
      <c r="G6" s="5">
        <f t="shared" si="1"/>
        <v>9.375E-2</v>
      </c>
      <c r="H6" s="5">
        <f t="shared" si="2"/>
        <v>0.3125</v>
      </c>
    </row>
    <row r="7" spans="1:8" x14ac:dyDescent="0.25">
      <c r="A7" s="6" t="s">
        <v>170</v>
      </c>
      <c r="B7">
        <f t="array" ref="B7">SUM(IF('Corrected Results_Entries_Cat'!$A$6:$A$64='Corrected Medal Statistics'!$A7,IF('Corrected Results_Entries_Cat'!$B$5:$RP$5='Corrected Medal Statistics'!B$2,'Corrected Results_Entries_Cat'!$B$6:$RP$64)))</f>
        <v>5</v>
      </c>
      <c r="C7">
        <f t="array" ref="C7">SUM(IF('Corrected Results_Entries_Cat'!$A$6:$A$64='Corrected Medal Statistics'!$A7,IF('Corrected Results_Entries_Cat'!$B$5:$RP$5='Corrected Medal Statistics'!C$2,'Corrected Results_Entries_Cat'!$B$6:$RP$64)))</f>
        <v>4</v>
      </c>
      <c r="D7">
        <f t="array" ref="D7">SUM(IF('Corrected Results_Entries_Cat'!$A$6:$A$64='Corrected Medal Statistics'!$A7,IF('Corrected Results_Entries_Cat'!$B$5:$RP$5='Corrected Medal Statistics'!D$2,'Corrected Results_Entries_Cat'!$B$6:$RP$64)))</f>
        <v>4</v>
      </c>
      <c r="E7">
        <f t="shared" si="0"/>
        <v>13</v>
      </c>
      <c r="F7">
        <f>INDEX(Results_Entries_Category_Club!$A$9:$NQ$69,MATCH(A7,Results_Entries_Category_Club!$A$9:$A$69,0),MATCH("Eindtotaal",Results_Entries_Category_Club!$A$9:$NQ$9,0))</f>
        <v>31</v>
      </c>
      <c r="G7" s="5">
        <f t="shared" si="1"/>
        <v>0.16129032258064516</v>
      </c>
      <c r="H7" s="5">
        <f t="shared" si="2"/>
        <v>0.41935483870967744</v>
      </c>
    </row>
    <row r="8" spans="1:8" x14ac:dyDescent="0.25">
      <c r="A8" s="7" t="s">
        <v>187</v>
      </c>
      <c r="B8">
        <f t="array" ref="B8">SUM(IF('Corrected Results_Entries_Cat'!$A$6:$A$64='Corrected Medal Statistics'!$A8,IF('Corrected Results_Entries_Cat'!$B$5:$RP$5='Corrected Medal Statistics'!B$2,'Corrected Results_Entries_Cat'!$B$6:$RP$64)))</f>
        <v>5</v>
      </c>
      <c r="C8">
        <f t="array" ref="C8">SUM(IF('Corrected Results_Entries_Cat'!$A$6:$A$64='Corrected Medal Statistics'!$A8,IF('Corrected Results_Entries_Cat'!$B$5:$RP$5='Corrected Medal Statistics'!C$2,'Corrected Results_Entries_Cat'!$B$6:$RP$64)))</f>
        <v>6</v>
      </c>
      <c r="D8">
        <f t="array" ref="D8">SUM(IF('Corrected Results_Entries_Cat'!$A$6:$A$64='Corrected Medal Statistics'!$A8,IF('Corrected Results_Entries_Cat'!$B$5:$RP$5='Corrected Medal Statistics'!D$2,'Corrected Results_Entries_Cat'!$B$6:$RP$64)))</f>
        <v>0</v>
      </c>
      <c r="E8">
        <f t="shared" si="0"/>
        <v>11</v>
      </c>
      <c r="F8">
        <f>INDEX(Results_Entries_Category_Club!$A$9:$NQ$69,MATCH(A8,Results_Entries_Category_Club!$A$9:$A$69,0),MATCH("Eindtotaal",Results_Entries_Category_Club!$A$9:$NQ$9,0))</f>
        <v>28</v>
      </c>
      <c r="G8" s="5">
        <f t="shared" si="1"/>
        <v>0.17857142857142858</v>
      </c>
      <c r="H8" s="5">
        <f t="shared" si="2"/>
        <v>0.39285714285714285</v>
      </c>
    </row>
    <row r="9" spans="1:8" x14ac:dyDescent="0.25">
      <c r="A9" s="6" t="s">
        <v>199</v>
      </c>
      <c r="B9">
        <f t="array" ref="B9">SUM(IF('Corrected Results_Entries_Cat'!$A$6:$A$64='Corrected Medal Statistics'!$A9,IF('Corrected Results_Entries_Cat'!$B$5:$RP$5='Corrected Medal Statistics'!B$2,'Corrected Results_Entries_Cat'!$B$6:$RP$64)))</f>
        <v>1</v>
      </c>
      <c r="C9">
        <f t="array" ref="C9">SUM(IF('Corrected Results_Entries_Cat'!$A$6:$A$64='Corrected Medal Statistics'!$A9,IF('Corrected Results_Entries_Cat'!$B$5:$RP$5='Corrected Medal Statistics'!C$2,'Corrected Results_Entries_Cat'!$B$6:$RP$64)))</f>
        <v>6</v>
      </c>
      <c r="D9">
        <f t="array" ref="D9">SUM(IF('Corrected Results_Entries_Cat'!$A$6:$A$64='Corrected Medal Statistics'!$A9,IF('Corrected Results_Entries_Cat'!$B$5:$RP$5='Corrected Medal Statistics'!D$2,'Corrected Results_Entries_Cat'!$B$6:$RP$64)))</f>
        <v>2</v>
      </c>
      <c r="E9">
        <f t="shared" si="0"/>
        <v>9</v>
      </c>
      <c r="F9">
        <f>INDEX(Results_Entries_Category_Club!$A$9:$NQ$69,MATCH(A9,Results_Entries_Category_Club!$A$9:$A$69,0),MATCH("Eindtotaal",Results_Entries_Category_Club!$A$9:$NQ$9,0))</f>
        <v>25</v>
      </c>
      <c r="G9" s="5">
        <f t="shared" si="1"/>
        <v>0.04</v>
      </c>
      <c r="H9" s="5">
        <f t="shared" si="2"/>
        <v>0.36</v>
      </c>
    </row>
    <row r="10" spans="1:8" x14ac:dyDescent="0.25">
      <c r="A10" s="7" t="s">
        <v>110</v>
      </c>
      <c r="B10">
        <f t="array" ref="B10">SUM(IF('Corrected Results_Entries_Cat'!$A$6:$A$64='Corrected Medal Statistics'!$A10,IF('Corrected Results_Entries_Cat'!$B$5:$RP$5='Corrected Medal Statistics'!B$2,'Corrected Results_Entries_Cat'!$B$6:$RP$64)))</f>
        <v>8</v>
      </c>
      <c r="C10">
        <f t="array" ref="C10">SUM(IF('Corrected Results_Entries_Cat'!$A$6:$A$64='Corrected Medal Statistics'!$A10,IF('Corrected Results_Entries_Cat'!$B$5:$RP$5='Corrected Medal Statistics'!C$2,'Corrected Results_Entries_Cat'!$B$6:$RP$64)))</f>
        <v>1</v>
      </c>
      <c r="D10">
        <f t="array" ref="D10">SUM(IF('Corrected Results_Entries_Cat'!$A$6:$A$64='Corrected Medal Statistics'!$A10,IF('Corrected Results_Entries_Cat'!$B$5:$RP$5='Corrected Medal Statistics'!D$2,'Corrected Results_Entries_Cat'!$B$6:$RP$64)))</f>
        <v>4</v>
      </c>
      <c r="E10">
        <f t="shared" si="0"/>
        <v>13</v>
      </c>
      <c r="F10">
        <f>INDEX(Results_Entries_Category_Club!$A$9:$NQ$69,MATCH(A10,Results_Entries_Category_Club!$A$9:$A$69,0),MATCH("Eindtotaal",Results_Entries_Category_Club!$A$9:$NQ$9,0))</f>
        <v>28</v>
      </c>
      <c r="G10" s="5">
        <f t="shared" si="1"/>
        <v>0.2857142857142857</v>
      </c>
      <c r="H10" s="5">
        <f t="shared" si="2"/>
        <v>0.4642857142857143</v>
      </c>
    </row>
    <row r="11" spans="1:8" x14ac:dyDescent="0.25">
      <c r="A11" s="6" t="s">
        <v>137</v>
      </c>
      <c r="B11">
        <f t="array" ref="B11">SUM(IF('Corrected Results_Entries_Cat'!$A$6:$A$64='Corrected Medal Statistics'!$A11,IF('Corrected Results_Entries_Cat'!$B$5:$RP$5='Corrected Medal Statistics'!B$2,'Corrected Results_Entries_Cat'!$B$6:$RP$64)))</f>
        <v>2</v>
      </c>
      <c r="C11">
        <f t="array" ref="C11">SUM(IF('Corrected Results_Entries_Cat'!$A$6:$A$64='Corrected Medal Statistics'!$A11,IF('Corrected Results_Entries_Cat'!$B$5:$RP$5='Corrected Medal Statistics'!C$2,'Corrected Results_Entries_Cat'!$B$6:$RP$64)))</f>
        <v>1</v>
      </c>
      <c r="D11">
        <f t="array" ref="D11">SUM(IF('Corrected Results_Entries_Cat'!$A$6:$A$64='Corrected Medal Statistics'!$A11,IF('Corrected Results_Entries_Cat'!$B$5:$RP$5='Corrected Medal Statistics'!D$2,'Corrected Results_Entries_Cat'!$B$6:$RP$64)))</f>
        <v>3</v>
      </c>
      <c r="E11">
        <f t="shared" si="0"/>
        <v>6</v>
      </c>
      <c r="F11">
        <f>INDEX(Results_Entries_Category_Club!$A$9:$NQ$69,MATCH(A11,Results_Entries_Category_Club!$A$9:$A$69,0),MATCH("Eindtotaal",Results_Entries_Category_Club!$A$9:$NQ$9,0))</f>
        <v>24</v>
      </c>
      <c r="G11" s="5">
        <f t="shared" si="1"/>
        <v>8.3333333333333329E-2</v>
      </c>
      <c r="H11" s="5">
        <f t="shared" si="2"/>
        <v>0.25</v>
      </c>
    </row>
    <row r="12" spans="1:8" x14ac:dyDescent="0.25">
      <c r="A12" s="7" t="s">
        <v>237</v>
      </c>
      <c r="B12">
        <f t="array" ref="B12">SUM(IF('Corrected Results_Entries_Cat'!$A$6:$A$64='Corrected Medal Statistics'!$A12,IF('Corrected Results_Entries_Cat'!$B$5:$RP$5='Corrected Medal Statistics'!B$2,'Corrected Results_Entries_Cat'!$B$6:$RP$64)))</f>
        <v>0</v>
      </c>
      <c r="C12">
        <f t="array" ref="C12">SUM(IF('Corrected Results_Entries_Cat'!$A$6:$A$64='Corrected Medal Statistics'!$A12,IF('Corrected Results_Entries_Cat'!$B$5:$RP$5='Corrected Medal Statistics'!C$2,'Corrected Results_Entries_Cat'!$B$6:$RP$64)))</f>
        <v>1</v>
      </c>
      <c r="D12">
        <f t="array" ref="D12">SUM(IF('Corrected Results_Entries_Cat'!$A$6:$A$64='Corrected Medal Statistics'!$A12,IF('Corrected Results_Entries_Cat'!$B$5:$RP$5='Corrected Medal Statistics'!D$2,'Corrected Results_Entries_Cat'!$B$6:$RP$64)))</f>
        <v>1</v>
      </c>
      <c r="E12">
        <f t="shared" si="0"/>
        <v>2</v>
      </c>
      <c r="F12">
        <f>INDEX(Results_Entries_Category_Club!$A$9:$NQ$69,MATCH(A12,Results_Entries_Category_Club!$A$9:$A$69,0),MATCH("Eindtotaal",Results_Entries_Category_Club!$A$9:$NQ$9,0))</f>
        <v>21</v>
      </c>
      <c r="G12" s="5">
        <f t="shared" si="1"/>
        <v>0</v>
      </c>
      <c r="H12" s="5">
        <f t="shared" si="2"/>
        <v>9.5238095238095233E-2</v>
      </c>
    </row>
    <row r="13" spans="1:8" x14ac:dyDescent="0.25">
      <c r="A13" s="6" t="s">
        <v>221</v>
      </c>
      <c r="B13">
        <f t="array" ref="B13">SUM(IF('Corrected Results_Entries_Cat'!$A$6:$A$64='Corrected Medal Statistics'!$A13,IF('Corrected Results_Entries_Cat'!$B$5:$RP$5='Corrected Medal Statistics'!B$2,'Corrected Results_Entries_Cat'!$B$6:$RP$64)))</f>
        <v>1</v>
      </c>
      <c r="C13">
        <f t="array" ref="C13">SUM(IF('Corrected Results_Entries_Cat'!$A$6:$A$64='Corrected Medal Statistics'!$A13,IF('Corrected Results_Entries_Cat'!$B$5:$RP$5='Corrected Medal Statistics'!C$2,'Corrected Results_Entries_Cat'!$B$6:$RP$64)))</f>
        <v>1</v>
      </c>
      <c r="D13">
        <f t="array" ref="D13">SUM(IF('Corrected Results_Entries_Cat'!$A$6:$A$64='Corrected Medal Statistics'!$A13,IF('Corrected Results_Entries_Cat'!$B$5:$RP$5='Corrected Medal Statistics'!D$2,'Corrected Results_Entries_Cat'!$B$6:$RP$64)))</f>
        <v>2</v>
      </c>
      <c r="E13">
        <f t="shared" si="0"/>
        <v>4</v>
      </c>
      <c r="F13">
        <f>INDEX(Results_Entries_Category_Club!$A$9:$NQ$69,MATCH(A13,Results_Entries_Category_Club!$A$9:$A$69,0),MATCH("Eindtotaal",Results_Entries_Category_Club!$A$9:$NQ$9,0))</f>
        <v>36</v>
      </c>
      <c r="G13" s="5">
        <f t="shared" si="1"/>
        <v>2.7777777777777776E-2</v>
      </c>
      <c r="H13" s="5">
        <f t="shared" si="2"/>
        <v>0.1111111111111111</v>
      </c>
    </row>
    <row r="14" spans="1:8" x14ac:dyDescent="0.25">
      <c r="A14" s="7" t="s">
        <v>767</v>
      </c>
      <c r="B14">
        <f t="array" ref="B14">SUM(IF('Corrected Results_Entries_Cat'!$A$6:$A$64='Corrected Medal Statistics'!$A14,IF('Corrected Results_Entries_Cat'!$B$5:$RP$5='Corrected Medal Statistics'!B$2,'Corrected Results_Entries_Cat'!$B$6:$RP$64)))</f>
        <v>2</v>
      </c>
      <c r="C14">
        <f t="array" ref="C14">SUM(IF('Corrected Results_Entries_Cat'!$A$6:$A$64='Corrected Medal Statistics'!$A14,IF('Corrected Results_Entries_Cat'!$B$5:$RP$5='Corrected Medal Statistics'!C$2,'Corrected Results_Entries_Cat'!$B$6:$RP$64)))</f>
        <v>1</v>
      </c>
      <c r="D14">
        <f t="array" ref="D14">SUM(IF('Corrected Results_Entries_Cat'!$A$6:$A$64='Corrected Medal Statistics'!$A14,IF('Corrected Results_Entries_Cat'!$B$5:$RP$5='Corrected Medal Statistics'!D$2,'Corrected Results_Entries_Cat'!$B$6:$RP$64)))</f>
        <v>0</v>
      </c>
      <c r="E14">
        <f t="shared" si="0"/>
        <v>3</v>
      </c>
      <c r="F14">
        <f>INDEX(Results_Entries_Category_Club!$A$9:$NQ$69,MATCH(A14,Results_Entries_Category_Club!$A$9:$A$69,0),MATCH("Eindtotaal",Results_Entries_Category_Club!$A$9:$NQ$9,0))</f>
        <v>18</v>
      </c>
      <c r="G14" s="5">
        <f t="shared" si="1"/>
        <v>0.1111111111111111</v>
      </c>
      <c r="H14" s="5">
        <f t="shared" si="2"/>
        <v>0.16666666666666666</v>
      </c>
    </row>
    <row r="15" spans="1:8" x14ac:dyDescent="0.25">
      <c r="A15" s="6" t="s">
        <v>158</v>
      </c>
      <c r="B15">
        <f t="array" ref="B15">SUM(IF('Corrected Results_Entries_Cat'!$A$6:$A$64='Corrected Medal Statistics'!$A15,IF('Corrected Results_Entries_Cat'!$B$5:$RP$5='Corrected Medal Statistics'!B$2,'Corrected Results_Entries_Cat'!$B$6:$RP$64)))</f>
        <v>1</v>
      </c>
      <c r="C15">
        <f t="array" ref="C15">SUM(IF('Corrected Results_Entries_Cat'!$A$6:$A$64='Corrected Medal Statistics'!$A15,IF('Corrected Results_Entries_Cat'!$B$5:$RP$5='Corrected Medal Statistics'!C$2,'Corrected Results_Entries_Cat'!$B$6:$RP$64)))</f>
        <v>2</v>
      </c>
      <c r="D15">
        <f t="array" ref="D15">SUM(IF('Corrected Results_Entries_Cat'!$A$6:$A$64='Corrected Medal Statistics'!$A15,IF('Corrected Results_Entries_Cat'!$B$5:$RP$5='Corrected Medal Statistics'!D$2,'Corrected Results_Entries_Cat'!$B$6:$RP$64)))</f>
        <v>1</v>
      </c>
      <c r="E15">
        <f t="shared" si="0"/>
        <v>4</v>
      </c>
      <c r="F15">
        <f>INDEX(Results_Entries_Category_Club!$A$9:$NQ$69,MATCH(A15,Results_Entries_Category_Club!$A$9:$A$69,0),MATCH("Eindtotaal",Results_Entries_Category_Club!$A$9:$NQ$9,0))</f>
        <v>31</v>
      </c>
      <c r="G15" s="5">
        <f t="shared" si="1"/>
        <v>3.2258064516129031E-2</v>
      </c>
      <c r="H15" s="5">
        <f t="shared" si="2"/>
        <v>0.12903225806451613</v>
      </c>
    </row>
    <row r="16" spans="1:8" x14ac:dyDescent="0.25">
      <c r="A16" s="7" t="s">
        <v>154</v>
      </c>
      <c r="B16">
        <f t="array" ref="B16">SUM(IF('Corrected Results_Entries_Cat'!$A$6:$A$64='Corrected Medal Statistics'!$A16,IF('Corrected Results_Entries_Cat'!$B$5:$RP$5='Corrected Medal Statistics'!B$2,'Corrected Results_Entries_Cat'!$B$6:$RP$64)))</f>
        <v>2</v>
      </c>
      <c r="C16">
        <f t="array" ref="C16">SUM(IF('Corrected Results_Entries_Cat'!$A$6:$A$64='Corrected Medal Statistics'!$A16,IF('Corrected Results_Entries_Cat'!$B$5:$RP$5='Corrected Medal Statistics'!C$2,'Corrected Results_Entries_Cat'!$B$6:$RP$64)))</f>
        <v>2</v>
      </c>
      <c r="D16">
        <f t="array" ref="D16">SUM(IF('Corrected Results_Entries_Cat'!$A$6:$A$64='Corrected Medal Statistics'!$A16,IF('Corrected Results_Entries_Cat'!$B$5:$RP$5='Corrected Medal Statistics'!D$2,'Corrected Results_Entries_Cat'!$B$6:$RP$64)))</f>
        <v>6</v>
      </c>
      <c r="E16">
        <f t="shared" si="0"/>
        <v>10</v>
      </c>
      <c r="F16">
        <f>INDEX(Results_Entries_Category_Club!$A$9:$NQ$69,MATCH(A16,Results_Entries_Category_Club!$A$9:$A$69,0),MATCH("Eindtotaal",Results_Entries_Category_Club!$A$9:$NQ$9,0))</f>
        <v>29</v>
      </c>
      <c r="G16" s="5">
        <f t="shared" si="1"/>
        <v>6.8965517241379309E-2</v>
      </c>
      <c r="H16" s="5">
        <f t="shared" si="2"/>
        <v>0.34482758620689657</v>
      </c>
    </row>
    <row r="17" spans="1:8" x14ac:dyDescent="0.25">
      <c r="A17" s="6" t="s">
        <v>196</v>
      </c>
      <c r="B17">
        <f t="array" ref="B17">SUM(IF('Corrected Results_Entries_Cat'!$A$6:$A$64='Corrected Medal Statistics'!$A17,IF('Corrected Results_Entries_Cat'!$B$5:$RP$5='Corrected Medal Statistics'!B$2,'Corrected Results_Entries_Cat'!$B$6:$RP$64)))</f>
        <v>1</v>
      </c>
      <c r="C17">
        <f t="array" ref="C17">SUM(IF('Corrected Results_Entries_Cat'!$A$6:$A$64='Corrected Medal Statistics'!$A17,IF('Corrected Results_Entries_Cat'!$B$5:$RP$5='Corrected Medal Statistics'!C$2,'Corrected Results_Entries_Cat'!$B$6:$RP$64)))</f>
        <v>0</v>
      </c>
      <c r="D17">
        <f t="array" ref="D17">SUM(IF('Corrected Results_Entries_Cat'!$A$6:$A$64='Corrected Medal Statistics'!$A17,IF('Corrected Results_Entries_Cat'!$B$5:$RP$5='Corrected Medal Statistics'!D$2,'Corrected Results_Entries_Cat'!$B$6:$RP$64)))</f>
        <v>4</v>
      </c>
      <c r="E17">
        <f t="shared" si="0"/>
        <v>5</v>
      </c>
      <c r="F17">
        <f>INDEX(Results_Entries_Category_Club!$A$9:$NQ$69,MATCH(A17,Results_Entries_Category_Club!$A$9:$A$69,0),MATCH("Eindtotaal",Results_Entries_Category_Club!$A$9:$NQ$9,0))</f>
        <v>29</v>
      </c>
      <c r="G17" s="5">
        <f t="shared" si="1"/>
        <v>3.4482758620689655E-2</v>
      </c>
      <c r="H17" s="5">
        <f t="shared" si="2"/>
        <v>0.17241379310344829</v>
      </c>
    </row>
    <row r="18" spans="1:8" x14ac:dyDescent="0.25">
      <c r="A18" s="7" t="s">
        <v>114</v>
      </c>
      <c r="B18">
        <f t="array" ref="B18">SUM(IF('Corrected Results_Entries_Cat'!$A$6:$A$64='Corrected Medal Statistics'!$A18,IF('Corrected Results_Entries_Cat'!$B$5:$RP$5='Corrected Medal Statistics'!B$2,'Corrected Results_Entries_Cat'!$B$6:$RP$64)))</f>
        <v>4</v>
      </c>
      <c r="C18">
        <f t="array" ref="C18">SUM(IF('Corrected Results_Entries_Cat'!$A$6:$A$64='Corrected Medal Statistics'!$A18,IF('Corrected Results_Entries_Cat'!$B$5:$RP$5='Corrected Medal Statistics'!C$2,'Corrected Results_Entries_Cat'!$B$6:$RP$64)))</f>
        <v>5</v>
      </c>
      <c r="D18">
        <f t="array" ref="D18">SUM(IF('Corrected Results_Entries_Cat'!$A$6:$A$64='Corrected Medal Statistics'!$A18,IF('Corrected Results_Entries_Cat'!$B$5:$RP$5='Corrected Medal Statistics'!D$2,'Corrected Results_Entries_Cat'!$B$6:$RP$64)))</f>
        <v>1</v>
      </c>
      <c r="E18">
        <f t="shared" si="0"/>
        <v>10</v>
      </c>
      <c r="F18">
        <f>INDEX(Results_Entries_Category_Club!$A$9:$NQ$69,MATCH(A18,Results_Entries_Category_Club!$A$9:$A$69,0),MATCH("Eindtotaal",Results_Entries_Category_Club!$A$9:$NQ$9,0))</f>
        <v>32</v>
      </c>
      <c r="G18" s="5">
        <f t="shared" si="1"/>
        <v>0.125</v>
      </c>
      <c r="H18" s="5">
        <f t="shared" si="2"/>
        <v>0.3125</v>
      </c>
    </row>
    <row r="19" spans="1:8" x14ac:dyDescent="0.25">
      <c r="A19" s="7" t="s">
        <v>112</v>
      </c>
      <c r="B19">
        <f t="array" ref="B19">SUM(IF('Corrected Results_Entries_Cat'!$A$6:$A$64='Corrected Medal Statistics'!$A19,IF('Corrected Results_Entries_Cat'!$B$5:$RP$5='Corrected Medal Statistics'!B$2,'Corrected Results_Entries_Cat'!$B$6:$RP$64)))</f>
        <v>9</v>
      </c>
      <c r="C19">
        <f t="array" ref="C19">SUM(IF('Corrected Results_Entries_Cat'!$A$6:$A$64='Corrected Medal Statistics'!$A19,IF('Corrected Results_Entries_Cat'!$B$5:$RP$5='Corrected Medal Statistics'!C$2,'Corrected Results_Entries_Cat'!$B$6:$RP$64)))</f>
        <v>3</v>
      </c>
      <c r="D19">
        <f t="array" ref="D19">SUM(IF('Corrected Results_Entries_Cat'!$A$6:$A$64='Corrected Medal Statistics'!$A19,IF('Corrected Results_Entries_Cat'!$B$5:$RP$5='Corrected Medal Statistics'!D$2,'Corrected Results_Entries_Cat'!$B$6:$RP$64)))</f>
        <v>0</v>
      </c>
      <c r="E19">
        <f t="shared" si="0"/>
        <v>12</v>
      </c>
      <c r="F19">
        <f>INDEX(Results_Entries_Category_Club!$A$9:$NQ$69,MATCH(A19,Results_Entries_Category_Club!$A$9:$A$69,0),MATCH("Eindtotaal",Results_Entries_Category_Club!$A$9:$NQ$9,0))</f>
        <v>29</v>
      </c>
      <c r="G19" s="5">
        <f t="shared" si="1"/>
        <v>0.31034482758620691</v>
      </c>
      <c r="H19" s="5">
        <f t="shared" si="2"/>
        <v>0.41379310344827586</v>
      </c>
    </row>
    <row r="20" spans="1:8" x14ac:dyDescent="0.25">
      <c r="A20" s="7" t="s">
        <v>230</v>
      </c>
      <c r="B20">
        <f t="array" ref="B20">SUM(IF('Corrected Results_Entries_Cat'!$A$6:$A$64='Corrected Medal Statistics'!$A20,IF('Corrected Results_Entries_Cat'!$B$5:$RP$5='Corrected Medal Statistics'!B$2,'Corrected Results_Entries_Cat'!$B$6:$RP$64)))</f>
        <v>1</v>
      </c>
      <c r="C20">
        <f t="array" ref="C20">SUM(IF('Corrected Results_Entries_Cat'!$A$6:$A$64='Corrected Medal Statistics'!$A20,IF('Corrected Results_Entries_Cat'!$B$5:$RP$5='Corrected Medal Statistics'!C$2,'Corrected Results_Entries_Cat'!$B$6:$RP$64)))</f>
        <v>0</v>
      </c>
      <c r="D20">
        <f t="array" ref="D20">SUM(IF('Corrected Results_Entries_Cat'!$A$6:$A$64='Corrected Medal Statistics'!$A20,IF('Corrected Results_Entries_Cat'!$B$5:$RP$5='Corrected Medal Statistics'!D$2,'Corrected Results_Entries_Cat'!$B$6:$RP$64)))</f>
        <v>3</v>
      </c>
      <c r="E20">
        <f t="shared" si="0"/>
        <v>4</v>
      </c>
      <c r="F20">
        <f>INDEX(Results_Entries_Category_Club!$A$9:$NQ$69,MATCH(A20,Results_Entries_Category_Club!$A$9:$A$69,0),MATCH("Eindtotaal",Results_Entries_Category_Club!$A$9:$NQ$9,0))</f>
        <v>22</v>
      </c>
      <c r="G20" s="5">
        <f t="shared" si="1"/>
        <v>4.5454545454545456E-2</v>
      </c>
      <c r="H20" s="5">
        <f t="shared" si="2"/>
        <v>0.18181818181818182</v>
      </c>
    </row>
    <row r="21" spans="1:8" x14ac:dyDescent="0.25">
      <c r="A21" s="7" t="s">
        <v>147</v>
      </c>
      <c r="B21">
        <f t="array" ref="B21">SUM(IF('Corrected Results_Entries_Cat'!$A$6:$A$64='Corrected Medal Statistics'!$A21,IF('Corrected Results_Entries_Cat'!$B$5:$RP$5='Corrected Medal Statistics'!B$2,'Corrected Results_Entries_Cat'!$B$6:$RP$64)))</f>
        <v>4</v>
      </c>
      <c r="C21">
        <f t="array" ref="C21">SUM(IF('Corrected Results_Entries_Cat'!$A$6:$A$64='Corrected Medal Statistics'!$A21,IF('Corrected Results_Entries_Cat'!$B$5:$RP$5='Corrected Medal Statistics'!C$2,'Corrected Results_Entries_Cat'!$B$6:$RP$64)))</f>
        <v>4</v>
      </c>
      <c r="D21">
        <f t="array" ref="D21">SUM(IF('Corrected Results_Entries_Cat'!$A$6:$A$64='Corrected Medal Statistics'!$A21,IF('Corrected Results_Entries_Cat'!$B$5:$RP$5='Corrected Medal Statistics'!D$2,'Corrected Results_Entries_Cat'!$B$6:$RP$64)))</f>
        <v>2</v>
      </c>
      <c r="E21">
        <f t="shared" si="0"/>
        <v>10</v>
      </c>
      <c r="F21">
        <f>INDEX(Results_Entries_Category_Club!$A$9:$NQ$69,MATCH(A21,Results_Entries_Category_Club!$A$9:$A$69,0),MATCH("Eindtotaal",Results_Entries_Category_Club!$A$9:$NQ$9,0))</f>
        <v>28</v>
      </c>
      <c r="G21" s="5">
        <f t="shared" si="1"/>
        <v>0.14285714285714285</v>
      </c>
      <c r="H21" s="5">
        <f t="shared" si="2"/>
        <v>0.35714285714285715</v>
      </c>
    </row>
    <row r="22" spans="1:8" x14ac:dyDescent="0.25">
      <c r="A22" s="6" t="s">
        <v>122</v>
      </c>
      <c r="B22">
        <f t="array" ref="B22">SUM(IF('Corrected Results_Entries_Cat'!$A$6:$A$64='Corrected Medal Statistics'!$A22,IF('Corrected Results_Entries_Cat'!$B$5:$RP$5='Corrected Medal Statistics'!B$2,'Corrected Results_Entries_Cat'!$B$6:$RP$64)))</f>
        <v>1</v>
      </c>
      <c r="C22">
        <f t="array" ref="C22">SUM(IF('Corrected Results_Entries_Cat'!$A$6:$A$64='Corrected Medal Statistics'!$A22,IF('Corrected Results_Entries_Cat'!$B$5:$RP$5='Corrected Medal Statistics'!C$2,'Corrected Results_Entries_Cat'!$B$6:$RP$64)))</f>
        <v>0</v>
      </c>
      <c r="D22">
        <f t="array" ref="D22">SUM(IF('Corrected Results_Entries_Cat'!$A$6:$A$64='Corrected Medal Statistics'!$A22,IF('Corrected Results_Entries_Cat'!$B$5:$RP$5='Corrected Medal Statistics'!D$2,'Corrected Results_Entries_Cat'!$B$6:$RP$64)))</f>
        <v>2</v>
      </c>
      <c r="E22">
        <f t="shared" si="0"/>
        <v>3</v>
      </c>
      <c r="F22">
        <f>INDEX(Results_Entries_Category_Club!$A$9:$NQ$69,MATCH(A22,Results_Entries_Category_Club!$A$9:$A$69,0),MATCH("Eindtotaal",Results_Entries_Category_Club!$A$9:$NQ$9,0))</f>
        <v>23</v>
      </c>
      <c r="G22" s="5">
        <f t="shared" si="1"/>
        <v>4.3478260869565216E-2</v>
      </c>
      <c r="H22" s="5">
        <f t="shared" si="2"/>
        <v>0.13043478260869565</v>
      </c>
    </row>
    <row r="23" spans="1:8" x14ac:dyDescent="0.25">
      <c r="A23" s="7" t="s">
        <v>173</v>
      </c>
      <c r="B23">
        <f t="array" ref="B23">SUM(IF('Corrected Results_Entries_Cat'!$A$6:$A$64='Corrected Medal Statistics'!$A23,IF('Corrected Results_Entries_Cat'!$B$5:$RP$5='Corrected Medal Statistics'!B$2,'Corrected Results_Entries_Cat'!$B$6:$RP$64)))</f>
        <v>2</v>
      </c>
      <c r="C23">
        <f t="array" ref="C23">SUM(IF('Corrected Results_Entries_Cat'!$A$6:$A$64='Corrected Medal Statistics'!$A23,IF('Corrected Results_Entries_Cat'!$B$5:$RP$5='Corrected Medal Statistics'!C$2,'Corrected Results_Entries_Cat'!$B$6:$RP$64)))</f>
        <v>1</v>
      </c>
      <c r="D23">
        <f t="array" ref="D23">SUM(IF('Corrected Results_Entries_Cat'!$A$6:$A$64='Corrected Medal Statistics'!$A23,IF('Corrected Results_Entries_Cat'!$B$5:$RP$5='Corrected Medal Statistics'!D$2,'Corrected Results_Entries_Cat'!$B$6:$RP$64)))</f>
        <v>2</v>
      </c>
      <c r="E23">
        <f t="shared" si="0"/>
        <v>5</v>
      </c>
      <c r="F23">
        <f>INDEX(Results_Entries_Category_Club!$A$9:$NQ$69,MATCH(A23,Results_Entries_Category_Club!$A$9:$A$69,0),MATCH("Eindtotaal",Results_Entries_Category_Club!$A$9:$NQ$9,0))</f>
        <v>24</v>
      </c>
      <c r="G23" s="5">
        <f t="shared" si="1"/>
        <v>8.3333333333333329E-2</v>
      </c>
      <c r="H23" s="5">
        <f t="shared" si="2"/>
        <v>0.20833333333333334</v>
      </c>
    </row>
    <row r="24" spans="1:8" x14ac:dyDescent="0.25">
      <c r="A24" s="6" t="s">
        <v>205</v>
      </c>
      <c r="B24">
        <f t="array" ref="B24">SUM(IF('Corrected Results_Entries_Cat'!$A$6:$A$64='Corrected Medal Statistics'!$A24,IF('Corrected Results_Entries_Cat'!$B$5:$RP$5='Corrected Medal Statistics'!B$2,'Corrected Results_Entries_Cat'!$B$6:$RP$64)))</f>
        <v>1</v>
      </c>
      <c r="C24">
        <f t="array" ref="C24">SUM(IF('Corrected Results_Entries_Cat'!$A$6:$A$64='Corrected Medal Statistics'!$A24,IF('Corrected Results_Entries_Cat'!$B$5:$RP$5='Corrected Medal Statistics'!C$2,'Corrected Results_Entries_Cat'!$B$6:$RP$64)))</f>
        <v>2</v>
      </c>
      <c r="D24">
        <f t="array" ref="D24">SUM(IF('Corrected Results_Entries_Cat'!$A$6:$A$64='Corrected Medal Statistics'!$A24,IF('Corrected Results_Entries_Cat'!$B$5:$RP$5='Corrected Medal Statistics'!D$2,'Corrected Results_Entries_Cat'!$B$6:$RP$64)))</f>
        <v>2</v>
      </c>
      <c r="E24">
        <f t="shared" si="0"/>
        <v>5</v>
      </c>
      <c r="F24">
        <f>INDEX(Results_Entries_Category_Club!$A$9:$NQ$69,MATCH(A24,Results_Entries_Category_Club!$A$9:$A$69,0),MATCH("Eindtotaal",Results_Entries_Category_Club!$A$9:$NQ$9,0))</f>
        <v>22</v>
      </c>
      <c r="G24" s="5">
        <f t="shared" si="1"/>
        <v>4.5454545454545456E-2</v>
      </c>
      <c r="H24" s="5">
        <f t="shared" si="2"/>
        <v>0.22727272727272727</v>
      </c>
    </row>
    <row r="25" spans="1:8" x14ac:dyDescent="0.25">
      <c r="A25" s="7" t="s">
        <v>211</v>
      </c>
      <c r="B25">
        <f t="array" ref="B25">SUM(IF('Corrected Results_Entries_Cat'!$A$6:$A$64='Corrected Medal Statistics'!$A25,IF('Corrected Results_Entries_Cat'!$B$5:$RP$5='Corrected Medal Statistics'!B$2,'Corrected Results_Entries_Cat'!$B$6:$RP$64)))</f>
        <v>1</v>
      </c>
      <c r="C25">
        <f t="array" ref="C25">SUM(IF('Corrected Results_Entries_Cat'!$A$6:$A$64='Corrected Medal Statistics'!$A25,IF('Corrected Results_Entries_Cat'!$B$5:$RP$5='Corrected Medal Statistics'!C$2,'Corrected Results_Entries_Cat'!$B$6:$RP$64)))</f>
        <v>3</v>
      </c>
      <c r="D25">
        <f t="array" ref="D25">SUM(IF('Corrected Results_Entries_Cat'!$A$6:$A$64='Corrected Medal Statistics'!$A25,IF('Corrected Results_Entries_Cat'!$B$5:$RP$5='Corrected Medal Statistics'!D$2,'Corrected Results_Entries_Cat'!$B$6:$RP$64)))</f>
        <v>1</v>
      </c>
      <c r="E25">
        <f t="shared" si="0"/>
        <v>5</v>
      </c>
      <c r="F25">
        <f>INDEX(Results_Entries_Category_Club!$A$9:$NQ$69,MATCH(A25,Results_Entries_Category_Club!$A$9:$A$69,0),MATCH("Eindtotaal",Results_Entries_Category_Club!$A$9:$NQ$9,0))</f>
        <v>16</v>
      </c>
      <c r="G25" s="5">
        <f t="shared" si="1"/>
        <v>6.25E-2</v>
      </c>
      <c r="H25" s="5">
        <f t="shared" si="2"/>
        <v>0.3125</v>
      </c>
    </row>
    <row r="26" spans="1:8" x14ac:dyDescent="0.25">
      <c r="A26" s="6" t="s">
        <v>773</v>
      </c>
      <c r="B26">
        <f t="array" ref="B26">SUM(IF('Corrected Results_Entries_Cat'!$A$6:$A$64='Corrected Medal Statistics'!$A26,IF('Corrected Results_Entries_Cat'!$B$5:$RP$5='Corrected Medal Statistics'!B$2,'Corrected Results_Entries_Cat'!$B$6:$RP$64)))</f>
        <v>3</v>
      </c>
      <c r="C26">
        <f t="array" ref="C26">SUM(IF('Corrected Results_Entries_Cat'!$A$6:$A$64='Corrected Medal Statistics'!$A26,IF('Corrected Results_Entries_Cat'!$B$5:$RP$5='Corrected Medal Statistics'!C$2,'Corrected Results_Entries_Cat'!$B$6:$RP$64)))</f>
        <v>3</v>
      </c>
      <c r="D26">
        <f t="array" ref="D26">SUM(IF('Corrected Results_Entries_Cat'!$A$6:$A$64='Corrected Medal Statistics'!$A26,IF('Corrected Results_Entries_Cat'!$B$5:$RP$5='Corrected Medal Statistics'!D$2,'Corrected Results_Entries_Cat'!$B$6:$RP$64)))</f>
        <v>2</v>
      </c>
      <c r="E26">
        <f t="shared" si="0"/>
        <v>8</v>
      </c>
      <c r="F26">
        <f>INDEX(Results_Entries_Category_Club!$A$9:$NQ$69,MATCH(A26,Results_Entries_Category_Club!$A$9:$A$69,0),MATCH("Eindtotaal",Results_Entries_Category_Club!$A$9:$NQ$9,0))</f>
        <v>16</v>
      </c>
      <c r="G26" s="5">
        <f t="shared" si="1"/>
        <v>0.1875</v>
      </c>
      <c r="H26" s="5">
        <f t="shared" si="2"/>
        <v>0.5</v>
      </c>
    </row>
    <row r="27" spans="1:8" x14ac:dyDescent="0.25">
      <c r="A27" s="7" t="s">
        <v>163</v>
      </c>
      <c r="B27">
        <f t="array" ref="B27">SUM(IF('Corrected Results_Entries_Cat'!$A$6:$A$64='Corrected Medal Statistics'!$A27,IF('Corrected Results_Entries_Cat'!$B$5:$RP$5='Corrected Medal Statistics'!B$2,'Corrected Results_Entries_Cat'!$B$6:$RP$64)))</f>
        <v>6</v>
      </c>
      <c r="C27">
        <f t="array" ref="C27">SUM(IF('Corrected Results_Entries_Cat'!$A$6:$A$64='Corrected Medal Statistics'!$A27,IF('Corrected Results_Entries_Cat'!$B$5:$RP$5='Corrected Medal Statistics'!C$2,'Corrected Results_Entries_Cat'!$B$6:$RP$64)))</f>
        <v>0</v>
      </c>
      <c r="D27">
        <f t="array" ref="D27">SUM(IF('Corrected Results_Entries_Cat'!$A$6:$A$64='Corrected Medal Statistics'!$A27,IF('Corrected Results_Entries_Cat'!$B$5:$RP$5='Corrected Medal Statistics'!D$2,'Corrected Results_Entries_Cat'!$B$6:$RP$64)))</f>
        <v>0</v>
      </c>
      <c r="E27">
        <f t="shared" si="0"/>
        <v>6</v>
      </c>
      <c r="F27">
        <f>INDEX(Results_Entries_Category_Club!$A$9:$NQ$69,MATCH(A27,Results_Entries_Category_Club!$A$9:$A$69,0),MATCH("Eindtotaal",Results_Entries_Category_Club!$A$9:$NQ$9,0))</f>
        <v>7</v>
      </c>
      <c r="G27" s="5">
        <f t="shared" si="1"/>
        <v>0.8571428571428571</v>
      </c>
      <c r="H27" s="5">
        <f t="shared" si="2"/>
        <v>0.8571428571428571</v>
      </c>
    </row>
    <row r="28" spans="1:8" x14ac:dyDescent="0.25">
      <c r="A28" s="6" t="s">
        <v>168</v>
      </c>
      <c r="B28">
        <f t="array" ref="B28">SUM(IF('Corrected Results_Entries_Cat'!$A$6:$A$64='Corrected Medal Statistics'!$A28,IF('Corrected Results_Entries_Cat'!$B$5:$RP$5='Corrected Medal Statistics'!B$2,'Corrected Results_Entries_Cat'!$B$6:$RP$64)))</f>
        <v>1</v>
      </c>
      <c r="C28">
        <f t="array" ref="C28">SUM(IF('Corrected Results_Entries_Cat'!$A$6:$A$64='Corrected Medal Statistics'!$A28,IF('Corrected Results_Entries_Cat'!$B$5:$RP$5='Corrected Medal Statistics'!C$2,'Corrected Results_Entries_Cat'!$B$6:$RP$64)))</f>
        <v>3</v>
      </c>
      <c r="D28">
        <f t="array" ref="D28">SUM(IF('Corrected Results_Entries_Cat'!$A$6:$A$64='Corrected Medal Statistics'!$A28,IF('Corrected Results_Entries_Cat'!$B$5:$RP$5='Corrected Medal Statistics'!D$2,'Corrected Results_Entries_Cat'!$B$6:$RP$64)))</f>
        <v>1</v>
      </c>
      <c r="E28">
        <f t="shared" si="0"/>
        <v>5</v>
      </c>
      <c r="F28">
        <f>INDEX(Results_Entries_Category_Club!$A$9:$NQ$69,MATCH(A28,Results_Entries_Category_Club!$A$9:$A$69,0),MATCH("Eindtotaal",Results_Entries_Category_Club!$A$9:$NQ$9,0))</f>
        <v>20</v>
      </c>
      <c r="G28" s="5">
        <f t="shared" si="1"/>
        <v>0.05</v>
      </c>
      <c r="H28" s="5">
        <f t="shared" si="2"/>
        <v>0.25</v>
      </c>
    </row>
    <row r="29" spans="1:8" x14ac:dyDescent="0.25">
      <c r="A29" s="7" t="s">
        <v>183</v>
      </c>
      <c r="B29">
        <f t="array" ref="B29">SUM(IF('Corrected Results_Entries_Cat'!$A$6:$A$64='Corrected Medal Statistics'!$A29,IF('Corrected Results_Entries_Cat'!$B$5:$RP$5='Corrected Medal Statistics'!B$2,'Corrected Results_Entries_Cat'!$B$6:$RP$64)))</f>
        <v>1</v>
      </c>
      <c r="C29">
        <f t="array" ref="C29">SUM(IF('Corrected Results_Entries_Cat'!$A$6:$A$64='Corrected Medal Statistics'!$A29,IF('Corrected Results_Entries_Cat'!$B$5:$RP$5='Corrected Medal Statistics'!C$2,'Corrected Results_Entries_Cat'!$B$6:$RP$64)))</f>
        <v>0</v>
      </c>
      <c r="D29">
        <f t="array" ref="D29">SUM(IF('Corrected Results_Entries_Cat'!$A$6:$A$64='Corrected Medal Statistics'!$A29,IF('Corrected Results_Entries_Cat'!$B$5:$RP$5='Corrected Medal Statistics'!D$2,'Corrected Results_Entries_Cat'!$B$6:$RP$64)))</f>
        <v>2</v>
      </c>
      <c r="E29">
        <f t="shared" si="0"/>
        <v>3</v>
      </c>
      <c r="F29">
        <f>INDEX(Results_Entries_Category_Club!$A$9:$NQ$69,MATCH(A29,Results_Entries_Category_Club!$A$9:$A$69,0),MATCH("Eindtotaal",Results_Entries_Category_Club!$A$9:$NQ$9,0))</f>
        <v>12</v>
      </c>
      <c r="G29" s="5">
        <f t="shared" si="1"/>
        <v>8.3333333333333329E-2</v>
      </c>
      <c r="H29" s="5">
        <f t="shared" si="2"/>
        <v>0.25</v>
      </c>
    </row>
    <row r="30" spans="1:8" x14ac:dyDescent="0.25">
      <c r="A30" s="6" t="s">
        <v>265</v>
      </c>
      <c r="B30">
        <f t="array" ref="B30">SUM(IF('Corrected Results_Entries_Cat'!$A$6:$A$64='Corrected Medal Statistics'!$A30,IF('Corrected Results_Entries_Cat'!$B$5:$RP$5='Corrected Medal Statistics'!B$2,'Corrected Results_Entries_Cat'!$B$6:$RP$64)))</f>
        <v>0</v>
      </c>
      <c r="C30">
        <f t="array" ref="C30">SUM(IF('Corrected Results_Entries_Cat'!$A$6:$A$64='Corrected Medal Statistics'!$A30,IF('Corrected Results_Entries_Cat'!$B$5:$RP$5='Corrected Medal Statistics'!C$2,'Corrected Results_Entries_Cat'!$B$6:$RP$64)))</f>
        <v>1</v>
      </c>
      <c r="D30">
        <f t="array" ref="D30">SUM(IF('Corrected Results_Entries_Cat'!$A$6:$A$64='Corrected Medal Statistics'!$A30,IF('Corrected Results_Entries_Cat'!$B$5:$RP$5='Corrected Medal Statistics'!D$2,'Corrected Results_Entries_Cat'!$B$6:$RP$64)))</f>
        <v>0</v>
      </c>
      <c r="E30">
        <f t="shared" si="0"/>
        <v>1</v>
      </c>
      <c r="F30">
        <f>INDEX(Results_Entries_Category_Club!$A$9:$NQ$69,MATCH(A30,Results_Entries_Category_Club!$A$9:$A$69,0),MATCH("Eindtotaal",Results_Entries_Category_Club!$A$9:$NQ$9,0))</f>
        <v>7</v>
      </c>
      <c r="G30" s="5">
        <f t="shared" si="1"/>
        <v>0</v>
      </c>
      <c r="H30" s="5">
        <f t="shared" si="2"/>
        <v>0.14285714285714285</v>
      </c>
    </row>
    <row r="31" spans="1:8" x14ac:dyDescent="0.25">
      <c r="A31" s="6" t="s">
        <v>284</v>
      </c>
      <c r="B31">
        <f t="array" ref="B31">SUM(IF('Corrected Results_Entries_Cat'!$A$6:$A$64='Corrected Medal Statistics'!$A31,IF('Corrected Results_Entries_Cat'!$B$5:$RP$5='Corrected Medal Statistics'!B$2,'Corrected Results_Entries_Cat'!$B$6:$RP$64)))</f>
        <v>0</v>
      </c>
      <c r="C31">
        <f t="array" ref="C31">SUM(IF('Corrected Results_Entries_Cat'!$A$6:$A$64='Corrected Medal Statistics'!$A31,IF('Corrected Results_Entries_Cat'!$B$5:$RP$5='Corrected Medal Statistics'!C$2,'Corrected Results_Entries_Cat'!$B$6:$RP$64)))</f>
        <v>1</v>
      </c>
      <c r="D31">
        <f t="array" ref="D31">SUM(IF('Corrected Results_Entries_Cat'!$A$6:$A$64='Corrected Medal Statistics'!$A31,IF('Corrected Results_Entries_Cat'!$B$5:$RP$5='Corrected Medal Statistics'!D$2,'Corrected Results_Entries_Cat'!$B$6:$RP$64)))</f>
        <v>0</v>
      </c>
      <c r="E31">
        <f t="shared" si="0"/>
        <v>1</v>
      </c>
      <c r="F31">
        <f>INDEX(Results_Entries_Category_Club!$A$9:$NQ$69,MATCH(A31,Results_Entries_Category_Club!$A$9:$A$69,0),MATCH("Eindtotaal",Results_Entries_Category_Club!$A$9:$NQ$9,0))</f>
        <v>13</v>
      </c>
      <c r="G31" s="5">
        <f t="shared" si="1"/>
        <v>0</v>
      </c>
      <c r="H31" s="5">
        <f t="shared" si="2"/>
        <v>7.6923076923076927E-2</v>
      </c>
    </row>
    <row r="32" spans="1:8" x14ac:dyDescent="0.25">
      <c r="A32" s="6" t="s">
        <v>340</v>
      </c>
      <c r="B32">
        <f t="array" ref="B32">SUM(IF('Corrected Results_Entries_Cat'!$A$6:$A$64='Corrected Medal Statistics'!$A32,IF('Corrected Results_Entries_Cat'!$B$5:$RP$5='Corrected Medal Statistics'!B$2,'Corrected Results_Entries_Cat'!$B$6:$RP$64)))</f>
        <v>0</v>
      </c>
      <c r="C32">
        <f t="array" ref="C32">SUM(IF('Corrected Results_Entries_Cat'!$A$6:$A$64='Corrected Medal Statistics'!$A32,IF('Corrected Results_Entries_Cat'!$B$5:$RP$5='Corrected Medal Statistics'!C$2,'Corrected Results_Entries_Cat'!$B$6:$RP$64)))</f>
        <v>0</v>
      </c>
      <c r="D32">
        <f t="array" ref="D32">SUM(IF('Corrected Results_Entries_Cat'!$A$6:$A$64='Corrected Medal Statistics'!$A32,IF('Corrected Results_Entries_Cat'!$B$5:$RP$5='Corrected Medal Statistics'!D$2,'Corrected Results_Entries_Cat'!$B$6:$RP$64)))</f>
        <v>2</v>
      </c>
      <c r="E32">
        <f t="shared" si="0"/>
        <v>2</v>
      </c>
      <c r="F32">
        <f>INDEX(Results_Entries_Category_Club!$A$9:$NQ$69,MATCH(A32,Results_Entries_Category_Club!$A$9:$A$69,0),MATCH("Eindtotaal",Results_Entries_Category_Club!$A$9:$NQ$9,0))</f>
        <v>10</v>
      </c>
      <c r="G32" s="5">
        <f t="shared" si="1"/>
        <v>0</v>
      </c>
      <c r="H32" s="5">
        <f t="shared" si="2"/>
        <v>0.2</v>
      </c>
    </row>
    <row r="33" spans="1:8" x14ac:dyDescent="0.25">
      <c r="A33" s="7" t="s">
        <v>145</v>
      </c>
      <c r="B33">
        <f t="array" ref="B33">SUM(IF('Corrected Results_Entries_Cat'!$A$6:$A$64='Corrected Medal Statistics'!$A33,IF('Corrected Results_Entries_Cat'!$B$5:$RP$5='Corrected Medal Statistics'!B$2,'Corrected Results_Entries_Cat'!$B$6:$RP$64)))</f>
        <v>1</v>
      </c>
      <c r="C33">
        <f t="array" ref="C33">SUM(IF('Corrected Results_Entries_Cat'!$A$6:$A$64='Corrected Medal Statistics'!$A33,IF('Corrected Results_Entries_Cat'!$B$5:$RP$5='Corrected Medal Statistics'!C$2,'Corrected Results_Entries_Cat'!$B$6:$RP$64)))</f>
        <v>2</v>
      </c>
      <c r="D33">
        <f t="array" ref="D33">SUM(IF('Corrected Results_Entries_Cat'!$A$6:$A$64='Corrected Medal Statistics'!$A33,IF('Corrected Results_Entries_Cat'!$B$5:$RP$5='Corrected Medal Statistics'!D$2,'Corrected Results_Entries_Cat'!$B$6:$RP$64)))</f>
        <v>2</v>
      </c>
      <c r="E33">
        <f t="shared" si="0"/>
        <v>5</v>
      </c>
      <c r="F33">
        <f>INDEX(Results_Entries_Category_Club!$A$9:$NQ$69,MATCH(A33,Results_Entries_Category_Club!$A$9:$A$69,0),MATCH("Eindtotaal",Results_Entries_Category_Club!$A$9:$NQ$9,0))</f>
        <v>11</v>
      </c>
      <c r="G33" s="5">
        <f t="shared" si="1"/>
        <v>9.0909090909090912E-2</v>
      </c>
      <c r="H33" s="5">
        <f t="shared" si="2"/>
        <v>0.45454545454545453</v>
      </c>
    </row>
    <row r="34" spans="1:8" x14ac:dyDescent="0.25">
      <c r="A34" s="7" t="s">
        <v>316</v>
      </c>
      <c r="B34">
        <f t="array" ref="B34">SUM(IF('Corrected Results_Entries_Cat'!$A$6:$A$64='Corrected Medal Statistics'!$A34,IF('Corrected Results_Entries_Cat'!$B$5:$RP$5='Corrected Medal Statistics'!B$2,'Corrected Results_Entries_Cat'!$B$6:$RP$64)))</f>
        <v>0</v>
      </c>
      <c r="C34">
        <f t="array" ref="C34">SUM(IF('Corrected Results_Entries_Cat'!$A$6:$A$64='Corrected Medal Statistics'!$A34,IF('Corrected Results_Entries_Cat'!$B$5:$RP$5='Corrected Medal Statistics'!C$2,'Corrected Results_Entries_Cat'!$B$6:$RP$64)))</f>
        <v>2</v>
      </c>
      <c r="D34">
        <f t="array" ref="D34">SUM(IF('Corrected Results_Entries_Cat'!$A$6:$A$64='Corrected Medal Statistics'!$A34,IF('Corrected Results_Entries_Cat'!$B$5:$RP$5='Corrected Medal Statistics'!D$2,'Corrected Results_Entries_Cat'!$B$6:$RP$64)))</f>
        <v>2</v>
      </c>
      <c r="E34">
        <f t="shared" si="0"/>
        <v>4</v>
      </c>
      <c r="F34">
        <f>INDEX(Results_Entries_Category_Club!$A$9:$NQ$69,MATCH(A34,Results_Entries_Category_Club!$A$9:$A$69,0),MATCH("Eindtotaal",Results_Entries_Category_Club!$A$9:$NQ$9,0))</f>
        <v>11</v>
      </c>
      <c r="G34" s="5">
        <f t="shared" si="1"/>
        <v>0</v>
      </c>
      <c r="H34" s="5">
        <f t="shared" si="2"/>
        <v>0.36363636363636365</v>
      </c>
    </row>
    <row r="35" spans="1:8" x14ac:dyDescent="0.25">
      <c r="A35" s="7" t="s">
        <v>190</v>
      </c>
      <c r="B35">
        <f t="array" ref="B35">SUM(IF('Corrected Results_Entries_Cat'!$A$6:$A$64='Corrected Medal Statistics'!$A35,IF('Corrected Results_Entries_Cat'!$B$5:$RP$5='Corrected Medal Statistics'!B$2,'Corrected Results_Entries_Cat'!$B$6:$RP$64)))</f>
        <v>3</v>
      </c>
      <c r="C35">
        <f t="array" ref="C35">SUM(IF('Corrected Results_Entries_Cat'!$A$6:$A$64='Corrected Medal Statistics'!$A35,IF('Corrected Results_Entries_Cat'!$B$5:$RP$5='Corrected Medal Statistics'!C$2,'Corrected Results_Entries_Cat'!$B$6:$RP$64)))</f>
        <v>3</v>
      </c>
      <c r="D35">
        <f t="array" ref="D35">SUM(IF('Corrected Results_Entries_Cat'!$A$6:$A$64='Corrected Medal Statistics'!$A35,IF('Corrected Results_Entries_Cat'!$B$5:$RP$5='Corrected Medal Statistics'!D$2,'Corrected Results_Entries_Cat'!$B$6:$RP$64)))</f>
        <v>0</v>
      </c>
      <c r="E35">
        <f t="shared" si="0"/>
        <v>6</v>
      </c>
      <c r="F35">
        <f>INDEX(Results_Entries_Category_Club!$A$9:$NQ$69,MATCH(A35,Results_Entries_Category_Club!$A$9:$A$69,0),MATCH("Eindtotaal",Results_Entries_Category_Club!$A$9:$NQ$9,0))</f>
        <v>10</v>
      </c>
      <c r="G35" s="5">
        <f t="shared" si="1"/>
        <v>0.3</v>
      </c>
      <c r="H35" s="5">
        <f t="shared" si="2"/>
        <v>0.6</v>
      </c>
    </row>
    <row r="36" spans="1:8" x14ac:dyDescent="0.25">
      <c r="A36" s="7" t="s">
        <v>772</v>
      </c>
      <c r="B36">
        <f t="array" ref="B36">SUM(IF('Corrected Results_Entries_Cat'!$A$6:$A$64='Corrected Medal Statistics'!$A36,IF('Corrected Results_Entries_Cat'!$B$5:$RP$5='Corrected Medal Statistics'!B$2,'Corrected Results_Entries_Cat'!$B$6:$RP$64)))</f>
        <v>1</v>
      </c>
      <c r="C36">
        <f t="array" ref="C36">SUM(IF('Corrected Results_Entries_Cat'!$A$6:$A$64='Corrected Medal Statistics'!$A36,IF('Corrected Results_Entries_Cat'!$B$5:$RP$5='Corrected Medal Statistics'!C$2,'Corrected Results_Entries_Cat'!$B$6:$RP$64)))</f>
        <v>1</v>
      </c>
      <c r="D36">
        <f t="array" ref="D36">SUM(IF('Corrected Results_Entries_Cat'!$A$6:$A$64='Corrected Medal Statistics'!$A36,IF('Corrected Results_Entries_Cat'!$B$5:$RP$5='Corrected Medal Statistics'!D$2,'Corrected Results_Entries_Cat'!$B$6:$RP$64)))</f>
        <v>1</v>
      </c>
      <c r="E36">
        <f t="shared" si="0"/>
        <v>3</v>
      </c>
      <c r="F36">
        <f>INDEX(Results_Entries_Category_Club!$A$9:$NQ$69,MATCH(A36,Results_Entries_Category_Club!$A$9:$A$69,0),MATCH("Eindtotaal",Results_Entries_Category_Club!$A$9:$NQ$9,0))</f>
        <v>7</v>
      </c>
      <c r="G36" s="5">
        <f t="shared" si="1"/>
        <v>0.14285714285714285</v>
      </c>
      <c r="H36" s="5">
        <f t="shared" si="2"/>
        <v>0.42857142857142855</v>
      </c>
    </row>
    <row r="37" spans="1:8" x14ac:dyDescent="0.25">
      <c r="A37" s="7" t="s">
        <v>215</v>
      </c>
      <c r="B37">
        <f t="array" ref="B37">SUM(IF('Corrected Results_Entries_Cat'!$A$6:$A$64='Corrected Medal Statistics'!$A37,IF('Corrected Results_Entries_Cat'!$B$5:$RP$5='Corrected Medal Statistics'!B$2,'Corrected Results_Entries_Cat'!$B$6:$RP$64)))</f>
        <v>1</v>
      </c>
      <c r="C37">
        <f t="array" ref="C37">SUM(IF('Corrected Results_Entries_Cat'!$A$6:$A$64='Corrected Medal Statistics'!$A37,IF('Corrected Results_Entries_Cat'!$B$5:$RP$5='Corrected Medal Statistics'!C$2,'Corrected Results_Entries_Cat'!$B$6:$RP$64)))</f>
        <v>2</v>
      </c>
      <c r="D37">
        <f t="array" ref="D37">SUM(IF('Corrected Results_Entries_Cat'!$A$6:$A$64='Corrected Medal Statistics'!$A37,IF('Corrected Results_Entries_Cat'!$B$5:$RP$5='Corrected Medal Statistics'!D$2,'Corrected Results_Entries_Cat'!$B$6:$RP$64)))</f>
        <v>1</v>
      </c>
      <c r="E37">
        <f t="shared" si="0"/>
        <v>4</v>
      </c>
      <c r="F37">
        <f>INDEX(Results_Entries_Category_Club!$A$9:$NQ$69,MATCH(A37,Results_Entries_Category_Club!$A$9:$A$69,0),MATCH("Eindtotaal",Results_Entries_Category_Club!$A$9:$NQ$9,0))</f>
        <v>7</v>
      </c>
      <c r="G37" s="5">
        <f t="shared" si="1"/>
        <v>0.14285714285714285</v>
      </c>
      <c r="H37" s="5">
        <f t="shared" si="2"/>
        <v>0.5714285714285714</v>
      </c>
    </row>
    <row r="38" spans="1:8" x14ac:dyDescent="0.25">
      <c r="A38" s="6" t="s">
        <v>286</v>
      </c>
      <c r="B38">
        <f t="array" ref="B38">SUM(IF('Corrected Results_Entries_Cat'!$A$6:$A$64='Corrected Medal Statistics'!$A38,IF('Corrected Results_Entries_Cat'!$B$5:$RP$5='Corrected Medal Statistics'!B$2,'Corrected Results_Entries_Cat'!$B$6:$RP$64)))</f>
        <v>0</v>
      </c>
      <c r="C38">
        <f t="array" ref="C38">SUM(IF('Corrected Results_Entries_Cat'!$A$6:$A$64='Corrected Medal Statistics'!$A38,IF('Corrected Results_Entries_Cat'!$B$5:$RP$5='Corrected Medal Statistics'!C$2,'Corrected Results_Entries_Cat'!$B$6:$RP$64)))</f>
        <v>1</v>
      </c>
      <c r="D38">
        <f t="array" ref="D38">SUM(IF('Corrected Results_Entries_Cat'!$A$6:$A$64='Corrected Medal Statistics'!$A38,IF('Corrected Results_Entries_Cat'!$B$5:$RP$5='Corrected Medal Statistics'!D$2,'Corrected Results_Entries_Cat'!$B$6:$RP$64)))</f>
        <v>0</v>
      </c>
      <c r="E38">
        <f t="shared" si="0"/>
        <v>1</v>
      </c>
      <c r="F38">
        <f>INDEX(Results_Entries_Category_Club!$A$9:$NQ$69,MATCH(A38,Results_Entries_Category_Club!$A$9:$A$69,0),MATCH("Eindtotaal",Results_Entries_Category_Club!$A$9:$NQ$9,0))</f>
        <v>8</v>
      </c>
      <c r="G38" s="5">
        <f t="shared" si="1"/>
        <v>0</v>
      </c>
      <c r="H38" s="5">
        <f t="shared" si="2"/>
        <v>0.125</v>
      </c>
    </row>
    <row r="39" spans="1:8" x14ac:dyDescent="0.25">
      <c r="A39" s="7" t="s">
        <v>282</v>
      </c>
      <c r="B39">
        <f t="array" ref="B39">SUM(IF('Corrected Results_Entries_Cat'!$A$6:$A$64='Corrected Medal Statistics'!$A39,IF('Corrected Results_Entries_Cat'!$B$5:$RP$5='Corrected Medal Statistics'!B$2,'Corrected Results_Entries_Cat'!$B$6:$RP$64)))</f>
        <v>0</v>
      </c>
      <c r="C39">
        <f t="array" ref="C39">SUM(IF('Corrected Results_Entries_Cat'!$A$6:$A$64='Corrected Medal Statistics'!$A39,IF('Corrected Results_Entries_Cat'!$B$5:$RP$5='Corrected Medal Statistics'!C$2,'Corrected Results_Entries_Cat'!$B$6:$RP$64)))</f>
        <v>1</v>
      </c>
      <c r="D39">
        <f t="array" ref="D39">SUM(IF('Corrected Results_Entries_Cat'!$A$6:$A$64='Corrected Medal Statistics'!$A39,IF('Corrected Results_Entries_Cat'!$B$5:$RP$5='Corrected Medal Statistics'!D$2,'Corrected Results_Entries_Cat'!$B$6:$RP$64)))</f>
        <v>1</v>
      </c>
      <c r="E39">
        <f t="shared" si="0"/>
        <v>2</v>
      </c>
      <c r="F39">
        <f>INDEX(Results_Entries_Category_Club!$A$9:$NQ$69,MATCH(A39,Results_Entries_Category_Club!$A$9:$A$69,0),MATCH("Eindtotaal",Results_Entries_Category_Club!$A$9:$NQ$9,0))</f>
        <v>7</v>
      </c>
      <c r="G39" s="5">
        <f t="shared" si="1"/>
        <v>0</v>
      </c>
      <c r="H39" s="5">
        <f t="shared" si="2"/>
        <v>0.2857142857142857</v>
      </c>
    </row>
    <row r="40" spans="1:8" x14ac:dyDescent="0.25">
      <c r="A40" s="6" t="s">
        <v>342</v>
      </c>
      <c r="B40">
        <f t="array" ref="B40">SUM(IF('Corrected Results_Entries_Cat'!$A$6:$A$64='Corrected Medal Statistics'!$A40,IF('Corrected Results_Entries_Cat'!$B$5:$RP$5='Corrected Medal Statistics'!B$2,'Corrected Results_Entries_Cat'!$B$6:$RP$64)))</f>
        <v>0</v>
      </c>
      <c r="C40">
        <f t="array" ref="C40">SUM(IF('Corrected Results_Entries_Cat'!$A$6:$A$64='Corrected Medal Statistics'!$A40,IF('Corrected Results_Entries_Cat'!$B$5:$RP$5='Corrected Medal Statistics'!C$2,'Corrected Results_Entries_Cat'!$B$6:$RP$64)))</f>
        <v>0</v>
      </c>
      <c r="D40">
        <f t="array" ref="D40">SUM(IF('Corrected Results_Entries_Cat'!$A$6:$A$64='Corrected Medal Statistics'!$A40,IF('Corrected Results_Entries_Cat'!$B$5:$RP$5='Corrected Medal Statistics'!D$2,'Corrected Results_Entries_Cat'!$B$6:$RP$64)))</f>
        <v>1</v>
      </c>
      <c r="E40">
        <f t="shared" si="0"/>
        <v>1</v>
      </c>
      <c r="F40">
        <f>INDEX(Results_Entries_Category_Club!$A$9:$NQ$69,MATCH(A40,Results_Entries_Category_Club!$A$9:$A$69,0),MATCH("Eindtotaal",Results_Entries_Category_Club!$A$9:$NQ$9,0))</f>
        <v>12</v>
      </c>
      <c r="G40" s="5">
        <f t="shared" si="1"/>
        <v>0</v>
      </c>
      <c r="H40" s="5">
        <f t="shared" si="2"/>
        <v>8.3333333333333329E-2</v>
      </c>
    </row>
    <row r="41" spans="1:8" x14ac:dyDescent="0.25">
      <c r="A41" s="6" t="s">
        <v>197</v>
      </c>
      <c r="B41">
        <f t="array" ref="B41">SUM(IF('Corrected Results_Entries_Cat'!$A$6:$A$64='Corrected Medal Statistics'!$A41,IF('Corrected Results_Entries_Cat'!$B$5:$RP$5='Corrected Medal Statistics'!B$2,'Corrected Results_Entries_Cat'!$B$6:$RP$64)))</f>
        <v>2</v>
      </c>
      <c r="C41">
        <f t="array" ref="C41">SUM(IF('Corrected Results_Entries_Cat'!$A$6:$A$64='Corrected Medal Statistics'!$A41,IF('Corrected Results_Entries_Cat'!$B$5:$RP$5='Corrected Medal Statistics'!C$2,'Corrected Results_Entries_Cat'!$B$6:$RP$64)))</f>
        <v>0</v>
      </c>
      <c r="D41">
        <f t="array" ref="D41">SUM(IF('Corrected Results_Entries_Cat'!$A$6:$A$64='Corrected Medal Statistics'!$A41,IF('Corrected Results_Entries_Cat'!$B$5:$RP$5='Corrected Medal Statistics'!D$2,'Corrected Results_Entries_Cat'!$B$6:$RP$64)))</f>
        <v>0</v>
      </c>
      <c r="E41">
        <f t="shared" si="0"/>
        <v>2</v>
      </c>
      <c r="F41">
        <f>INDEX(Results_Entries_Category_Club!$A$9:$NQ$69,MATCH(A41,Results_Entries_Category_Club!$A$9:$A$69,0),MATCH("Eindtotaal",Results_Entries_Category_Club!$A$9:$NQ$9,0))</f>
        <v>4</v>
      </c>
      <c r="G41" s="5">
        <f t="shared" si="1"/>
        <v>0.5</v>
      </c>
      <c r="H41" s="5">
        <f t="shared" si="2"/>
        <v>0.5</v>
      </c>
    </row>
    <row r="42" spans="1:8" x14ac:dyDescent="0.25">
      <c r="A42" s="6" t="s">
        <v>312</v>
      </c>
      <c r="B42">
        <f t="array" ref="B42">SUM(IF('Corrected Results_Entries_Cat'!$A$6:$A$64='Corrected Medal Statistics'!$A42,IF('Corrected Results_Entries_Cat'!$B$5:$RP$5='Corrected Medal Statistics'!B$2,'Corrected Results_Entries_Cat'!$B$6:$RP$64)))</f>
        <v>0</v>
      </c>
      <c r="C42">
        <f t="array" ref="C42">SUM(IF('Corrected Results_Entries_Cat'!$A$6:$A$64='Corrected Medal Statistics'!$A42,IF('Corrected Results_Entries_Cat'!$B$5:$RP$5='Corrected Medal Statistics'!C$2,'Corrected Results_Entries_Cat'!$B$6:$RP$64)))</f>
        <v>0</v>
      </c>
      <c r="D42">
        <f t="array" ref="D42">SUM(IF('Corrected Results_Entries_Cat'!$A$6:$A$64='Corrected Medal Statistics'!$A42,IF('Corrected Results_Entries_Cat'!$B$5:$RP$5='Corrected Medal Statistics'!D$2,'Corrected Results_Entries_Cat'!$B$6:$RP$64)))</f>
        <v>0</v>
      </c>
      <c r="E42">
        <f t="shared" si="0"/>
        <v>0</v>
      </c>
      <c r="F42">
        <f>INDEX(Results_Entries_Category_Club!$A$9:$NQ$69,MATCH(A42,Results_Entries_Category_Club!$A$9:$A$69,0),MATCH("Eindtotaal",Results_Entries_Category_Club!$A$9:$NQ$9,0))</f>
        <v>10</v>
      </c>
      <c r="G42" s="5">
        <f t="shared" si="1"/>
        <v>0</v>
      </c>
      <c r="H42" s="5">
        <f t="shared" si="2"/>
        <v>0</v>
      </c>
    </row>
    <row r="43" spans="1:8" x14ac:dyDescent="0.25">
      <c r="A43" s="7" t="s">
        <v>143</v>
      </c>
      <c r="B43">
        <f t="array" ref="B43">SUM(IF('Corrected Results_Entries_Cat'!$A$6:$A$64='Corrected Medal Statistics'!$A43,IF('Corrected Results_Entries_Cat'!$B$5:$RP$5='Corrected Medal Statistics'!B$2,'Corrected Results_Entries_Cat'!$B$6:$RP$64)))</f>
        <v>2</v>
      </c>
      <c r="C43">
        <f t="array" ref="C43">SUM(IF('Corrected Results_Entries_Cat'!$A$6:$A$64='Corrected Medal Statistics'!$A43,IF('Corrected Results_Entries_Cat'!$B$5:$RP$5='Corrected Medal Statistics'!C$2,'Corrected Results_Entries_Cat'!$B$6:$RP$64)))</f>
        <v>1</v>
      </c>
      <c r="D43">
        <f t="array" ref="D43">SUM(IF('Corrected Results_Entries_Cat'!$A$6:$A$64='Corrected Medal Statistics'!$A43,IF('Corrected Results_Entries_Cat'!$B$5:$RP$5='Corrected Medal Statistics'!D$2,'Corrected Results_Entries_Cat'!$B$6:$RP$64)))</f>
        <v>0</v>
      </c>
      <c r="E43">
        <f t="shared" si="0"/>
        <v>3</v>
      </c>
      <c r="F43">
        <f>INDEX(Results_Entries_Category_Club!$A$9:$NQ$69,MATCH(A43,Results_Entries_Category_Club!$A$9:$A$69,0),MATCH("Eindtotaal",Results_Entries_Category_Club!$A$9:$NQ$9,0))</f>
        <v>6</v>
      </c>
      <c r="G43" s="5">
        <f t="shared" si="1"/>
        <v>0.33333333333333331</v>
      </c>
      <c r="H43" s="5">
        <f t="shared" si="2"/>
        <v>0.5</v>
      </c>
    </row>
    <row r="44" spans="1:8" x14ac:dyDescent="0.25">
      <c r="A44" s="6" t="s">
        <v>768</v>
      </c>
      <c r="B44">
        <f t="array" ref="B44">SUM(IF('Corrected Results_Entries_Cat'!$A$6:$A$64='Corrected Medal Statistics'!$A44,IF('Corrected Results_Entries_Cat'!$B$5:$RP$5='Corrected Medal Statistics'!B$2,'Corrected Results_Entries_Cat'!$B$6:$RP$64)))</f>
        <v>0</v>
      </c>
      <c r="C44">
        <f t="array" ref="C44">SUM(IF('Corrected Results_Entries_Cat'!$A$6:$A$64='Corrected Medal Statistics'!$A44,IF('Corrected Results_Entries_Cat'!$B$5:$RP$5='Corrected Medal Statistics'!C$2,'Corrected Results_Entries_Cat'!$B$6:$RP$64)))</f>
        <v>0</v>
      </c>
      <c r="D44">
        <f t="array" ref="D44">SUM(IF('Corrected Results_Entries_Cat'!$A$6:$A$64='Corrected Medal Statistics'!$A44,IF('Corrected Results_Entries_Cat'!$B$5:$RP$5='Corrected Medal Statistics'!D$2,'Corrected Results_Entries_Cat'!$B$6:$RP$64)))</f>
        <v>0</v>
      </c>
      <c r="E44">
        <f t="shared" si="0"/>
        <v>0</v>
      </c>
      <c r="F44">
        <f>INDEX(Results_Entries_Category_Club!$A$9:$NQ$69,MATCH(A44,Results_Entries_Category_Club!$A$9:$A$69,0),MATCH("Eindtotaal",Results_Entries_Category_Club!$A$9:$NQ$9,0))</f>
        <v>8</v>
      </c>
      <c r="G44" s="5">
        <f t="shared" si="1"/>
        <v>0</v>
      </c>
      <c r="H44" s="5">
        <f t="shared" si="2"/>
        <v>0</v>
      </c>
    </row>
    <row r="45" spans="1:8" x14ac:dyDescent="0.25">
      <c r="A45" s="7" t="s">
        <v>119</v>
      </c>
      <c r="B45">
        <f t="array" ref="B45">SUM(IF('Corrected Results_Entries_Cat'!$A$6:$A$64='Corrected Medal Statistics'!$A45,IF('Corrected Results_Entries_Cat'!$B$5:$RP$5='Corrected Medal Statistics'!B$2,'Corrected Results_Entries_Cat'!$B$6:$RP$64)))</f>
        <v>2</v>
      </c>
      <c r="C45">
        <f t="array" ref="C45">SUM(IF('Corrected Results_Entries_Cat'!$A$6:$A$64='Corrected Medal Statistics'!$A45,IF('Corrected Results_Entries_Cat'!$B$5:$RP$5='Corrected Medal Statistics'!C$2,'Corrected Results_Entries_Cat'!$B$6:$RP$64)))</f>
        <v>0</v>
      </c>
      <c r="D45">
        <f t="array" ref="D45">SUM(IF('Corrected Results_Entries_Cat'!$A$6:$A$64='Corrected Medal Statistics'!$A45,IF('Corrected Results_Entries_Cat'!$B$5:$RP$5='Corrected Medal Statistics'!D$2,'Corrected Results_Entries_Cat'!$B$6:$RP$64)))</f>
        <v>0</v>
      </c>
      <c r="E45">
        <f t="shared" si="0"/>
        <v>2</v>
      </c>
      <c r="F45">
        <f>INDEX(Results_Entries_Category_Club!$A$9:$NQ$69,MATCH(A45,Results_Entries_Category_Club!$A$9:$A$69,0),MATCH("Eindtotaal",Results_Entries_Category_Club!$A$9:$NQ$9,0))</f>
        <v>7</v>
      </c>
      <c r="G45" s="5">
        <f t="shared" si="1"/>
        <v>0.2857142857142857</v>
      </c>
      <c r="H45" s="5">
        <f t="shared" si="2"/>
        <v>0.2857142857142857</v>
      </c>
    </row>
    <row r="46" spans="1:8" x14ac:dyDescent="0.25">
      <c r="A46" s="6" t="s">
        <v>129</v>
      </c>
      <c r="B46">
        <f t="array" ref="B46">SUM(IF('Corrected Results_Entries_Cat'!$A$6:$A$64='Corrected Medal Statistics'!$A46,IF('Corrected Results_Entries_Cat'!$B$5:$RP$5='Corrected Medal Statistics'!B$2,'Corrected Results_Entries_Cat'!$B$6:$RP$64)))</f>
        <v>1</v>
      </c>
      <c r="C46">
        <f t="array" ref="C46">SUM(IF('Corrected Results_Entries_Cat'!$A$6:$A$64='Corrected Medal Statistics'!$A46,IF('Corrected Results_Entries_Cat'!$B$5:$RP$5='Corrected Medal Statistics'!C$2,'Corrected Results_Entries_Cat'!$B$6:$RP$64)))</f>
        <v>0</v>
      </c>
      <c r="D46">
        <f t="array" ref="D46">SUM(IF('Corrected Results_Entries_Cat'!$A$6:$A$64='Corrected Medal Statistics'!$A46,IF('Corrected Results_Entries_Cat'!$B$5:$RP$5='Corrected Medal Statistics'!D$2,'Corrected Results_Entries_Cat'!$B$6:$RP$64)))</f>
        <v>1</v>
      </c>
      <c r="E46">
        <f t="shared" si="0"/>
        <v>2</v>
      </c>
      <c r="F46">
        <f>INDEX(Results_Entries_Category_Club!$A$9:$NQ$69,MATCH(A46,Results_Entries_Category_Club!$A$9:$A$69,0),MATCH("Eindtotaal",Results_Entries_Category_Club!$A$9:$NQ$9,0))</f>
        <v>3</v>
      </c>
      <c r="G46" s="5">
        <f t="shared" si="1"/>
        <v>0.33333333333333331</v>
      </c>
      <c r="H46" s="5">
        <f t="shared" si="2"/>
        <v>0.66666666666666663</v>
      </c>
    </row>
    <row r="47" spans="1:8" x14ac:dyDescent="0.25">
      <c r="A47" s="7" t="s">
        <v>449</v>
      </c>
      <c r="B47">
        <f t="array" ref="B47">SUM(IF('Corrected Results_Entries_Cat'!$A$6:$A$64='Corrected Medal Statistics'!$A47,IF('Corrected Results_Entries_Cat'!$B$5:$RP$5='Corrected Medal Statistics'!B$2,'Corrected Results_Entries_Cat'!$B$6:$RP$64)))</f>
        <v>0</v>
      </c>
      <c r="C47">
        <f t="array" ref="C47">SUM(IF('Corrected Results_Entries_Cat'!$A$6:$A$64='Corrected Medal Statistics'!$A47,IF('Corrected Results_Entries_Cat'!$B$5:$RP$5='Corrected Medal Statistics'!C$2,'Corrected Results_Entries_Cat'!$B$6:$RP$64)))</f>
        <v>0</v>
      </c>
      <c r="D47">
        <f t="array" ref="D47">SUM(IF('Corrected Results_Entries_Cat'!$A$6:$A$64='Corrected Medal Statistics'!$A47,IF('Corrected Results_Entries_Cat'!$B$5:$RP$5='Corrected Medal Statistics'!D$2,'Corrected Results_Entries_Cat'!$B$6:$RP$64)))</f>
        <v>0</v>
      </c>
      <c r="E47">
        <f t="shared" si="0"/>
        <v>0</v>
      </c>
      <c r="F47">
        <f>INDEX(Results_Entries_Category_Club!$A$9:$NQ$69,MATCH(A47,Results_Entries_Category_Club!$A$9:$A$69,0),MATCH("Eindtotaal",Results_Entries_Category_Club!$A$9:$NQ$9,0))</f>
        <v>4</v>
      </c>
      <c r="G47" s="5">
        <f t="shared" si="1"/>
        <v>0</v>
      </c>
      <c r="H47" s="5">
        <f t="shared" si="2"/>
        <v>0</v>
      </c>
    </row>
    <row r="48" spans="1:8" x14ac:dyDescent="0.25">
      <c r="A48" s="6" t="s">
        <v>451</v>
      </c>
      <c r="B48">
        <f t="array" ref="B48">SUM(IF('Corrected Results_Entries_Cat'!$A$6:$A$64='Corrected Medal Statistics'!$A48,IF('Corrected Results_Entries_Cat'!$B$5:$RP$5='Corrected Medal Statistics'!B$2,'Corrected Results_Entries_Cat'!$B$6:$RP$64)))</f>
        <v>0</v>
      </c>
      <c r="C48">
        <f t="array" ref="C48">SUM(IF('Corrected Results_Entries_Cat'!$A$6:$A$64='Corrected Medal Statistics'!$A48,IF('Corrected Results_Entries_Cat'!$B$5:$RP$5='Corrected Medal Statistics'!C$2,'Corrected Results_Entries_Cat'!$B$6:$RP$64)))</f>
        <v>0</v>
      </c>
      <c r="D48">
        <f t="array" ref="D48">SUM(IF('Corrected Results_Entries_Cat'!$A$6:$A$64='Corrected Medal Statistics'!$A48,IF('Corrected Results_Entries_Cat'!$B$5:$RP$5='Corrected Medal Statistics'!D$2,'Corrected Results_Entries_Cat'!$B$6:$RP$64)))</f>
        <v>0</v>
      </c>
      <c r="E48">
        <f t="shared" si="0"/>
        <v>0</v>
      </c>
      <c r="F48">
        <f>INDEX(Results_Entries_Category_Club!$A$9:$NQ$69,MATCH(A48,Results_Entries_Category_Club!$A$9:$A$69,0),MATCH("Eindtotaal",Results_Entries_Category_Club!$A$9:$NQ$9,0))</f>
        <v>2</v>
      </c>
      <c r="G48" s="5">
        <f t="shared" si="1"/>
        <v>0</v>
      </c>
      <c r="H48" s="5">
        <f t="shared" si="2"/>
        <v>0</v>
      </c>
    </row>
    <row r="49" spans="1:8" x14ac:dyDescent="0.25">
      <c r="A49" s="7" t="s">
        <v>150</v>
      </c>
      <c r="B49">
        <f t="array" ref="B49">SUM(IF('Corrected Results_Entries_Cat'!$A$6:$A$64='Corrected Medal Statistics'!$A49,IF('Corrected Results_Entries_Cat'!$B$5:$RP$5='Corrected Medal Statistics'!B$2,'Corrected Results_Entries_Cat'!$B$6:$RP$64)))</f>
        <v>1</v>
      </c>
      <c r="C49">
        <f t="array" ref="C49">SUM(IF('Corrected Results_Entries_Cat'!$A$6:$A$64='Corrected Medal Statistics'!$A49,IF('Corrected Results_Entries_Cat'!$B$5:$RP$5='Corrected Medal Statistics'!C$2,'Corrected Results_Entries_Cat'!$B$6:$RP$64)))</f>
        <v>0</v>
      </c>
      <c r="D49">
        <f t="array" ref="D49">SUM(IF('Corrected Results_Entries_Cat'!$A$6:$A$64='Corrected Medal Statistics'!$A49,IF('Corrected Results_Entries_Cat'!$B$5:$RP$5='Corrected Medal Statistics'!D$2,'Corrected Results_Entries_Cat'!$B$6:$RP$64)))</f>
        <v>0</v>
      </c>
      <c r="E49">
        <f t="shared" si="0"/>
        <v>1</v>
      </c>
      <c r="F49">
        <f>INDEX(Results_Entries_Category_Club!$A$9:$NQ$69,MATCH(A49,Results_Entries_Category_Club!$A$9:$A$69,0),MATCH("Eindtotaal",Results_Entries_Category_Club!$A$9:$NQ$9,0))</f>
        <v>3</v>
      </c>
      <c r="G49" s="5">
        <f t="shared" si="1"/>
        <v>0.33333333333333331</v>
      </c>
      <c r="H49" s="5">
        <f t="shared" si="2"/>
        <v>0.33333333333333331</v>
      </c>
    </row>
    <row r="50" spans="1:8" x14ac:dyDescent="0.25">
      <c r="A50" s="7" t="s">
        <v>178</v>
      </c>
      <c r="B50">
        <f t="array" ref="B50">SUM(IF('Corrected Results_Entries_Cat'!$A$6:$A$64='Corrected Medal Statistics'!$A50,IF('Corrected Results_Entries_Cat'!$B$5:$RP$5='Corrected Medal Statistics'!B$2,'Corrected Results_Entries_Cat'!$B$6:$RP$64)))</f>
        <v>1</v>
      </c>
      <c r="C50">
        <f t="array" ref="C50">SUM(IF('Corrected Results_Entries_Cat'!$A$6:$A$64='Corrected Medal Statistics'!$A50,IF('Corrected Results_Entries_Cat'!$B$5:$RP$5='Corrected Medal Statistics'!C$2,'Corrected Results_Entries_Cat'!$B$6:$RP$64)))</f>
        <v>0</v>
      </c>
      <c r="D50">
        <f t="array" ref="D50">SUM(IF('Corrected Results_Entries_Cat'!$A$6:$A$64='Corrected Medal Statistics'!$A50,IF('Corrected Results_Entries_Cat'!$B$5:$RP$5='Corrected Medal Statistics'!D$2,'Corrected Results_Entries_Cat'!$B$6:$RP$64)))</f>
        <v>0</v>
      </c>
      <c r="E50">
        <f t="shared" si="0"/>
        <v>1</v>
      </c>
      <c r="F50">
        <f>INDEX(Results_Entries_Category_Club!$A$9:$NQ$69,MATCH(A50,Results_Entries_Category_Club!$A$9:$A$69,0),MATCH("Eindtotaal",Results_Entries_Category_Club!$A$9:$NQ$9,0))</f>
        <v>4</v>
      </c>
      <c r="G50" s="5">
        <f t="shared" si="1"/>
        <v>0.25</v>
      </c>
      <c r="H50" s="5">
        <f t="shared" si="2"/>
        <v>0.25</v>
      </c>
    </row>
    <row r="51" spans="1:8" x14ac:dyDescent="0.25">
      <c r="A51" s="6" t="s">
        <v>244</v>
      </c>
      <c r="B51">
        <f t="array" ref="B51">SUM(IF('Corrected Results_Entries_Cat'!$A$6:$A$64='Corrected Medal Statistics'!$A51,IF('Corrected Results_Entries_Cat'!$B$5:$RP$5='Corrected Medal Statistics'!B$2,'Corrected Results_Entries_Cat'!$B$6:$RP$64)))</f>
        <v>0</v>
      </c>
      <c r="C51">
        <f t="array" ref="C51">SUM(IF('Corrected Results_Entries_Cat'!$A$6:$A$64='Corrected Medal Statistics'!$A51,IF('Corrected Results_Entries_Cat'!$B$5:$RP$5='Corrected Medal Statistics'!C$2,'Corrected Results_Entries_Cat'!$B$6:$RP$64)))</f>
        <v>1</v>
      </c>
      <c r="D51">
        <f t="array" ref="D51">SUM(IF('Corrected Results_Entries_Cat'!$A$6:$A$64='Corrected Medal Statistics'!$A51,IF('Corrected Results_Entries_Cat'!$B$5:$RP$5='Corrected Medal Statistics'!D$2,'Corrected Results_Entries_Cat'!$B$6:$RP$64)))</f>
        <v>0</v>
      </c>
      <c r="E51">
        <f t="shared" si="0"/>
        <v>1</v>
      </c>
      <c r="F51">
        <f>INDEX(Results_Entries_Category_Club!$A$9:$NQ$69,MATCH(A51,Results_Entries_Category_Club!$A$9:$A$69,0),MATCH("Eindtotaal",Results_Entries_Category_Club!$A$9:$NQ$9,0))</f>
        <v>2</v>
      </c>
      <c r="G51" s="5">
        <f t="shared" si="1"/>
        <v>0</v>
      </c>
      <c r="H51" s="5">
        <f t="shared" si="2"/>
        <v>0.5</v>
      </c>
    </row>
    <row r="52" spans="1:8" x14ac:dyDescent="0.25">
      <c r="A52" s="7" t="s">
        <v>133</v>
      </c>
      <c r="B52">
        <f t="array" ref="B52">SUM(IF('Corrected Results_Entries_Cat'!$A$6:$A$64='Corrected Medal Statistics'!$A52,IF('Corrected Results_Entries_Cat'!$B$5:$RP$5='Corrected Medal Statistics'!B$2,'Corrected Results_Entries_Cat'!$B$6:$RP$64)))</f>
        <v>2</v>
      </c>
      <c r="C52">
        <f t="array" ref="C52">SUM(IF('Corrected Results_Entries_Cat'!$A$6:$A$64='Corrected Medal Statistics'!$A52,IF('Corrected Results_Entries_Cat'!$B$5:$RP$5='Corrected Medal Statistics'!C$2,'Corrected Results_Entries_Cat'!$B$6:$RP$64)))</f>
        <v>0</v>
      </c>
      <c r="D52">
        <f t="array" ref="D52">SUM(IF('Corrected Results_Entries_Cat'!$A$6:$A$64='Corrected Medal Statistics'!$A52,IF('Corrected Results_Entries_Cat'!$B$5:$RP$5='Corrected Medal Statistics'!D$2,'Corrected Results_Entries_Cat'!$B$6:$RP$64)))</f>
        <v>0</v>
      </c>
      <c r="E52">
        <f t="shared" si="0"/>
        <v>2</v>
      </c>
      <c r="F52">
        <f>INDEX(Results_Entries_Category_Club!$A$9:$NQ$69,MATCH(A52,Results_Entries_Category_Club!$A$9:$A$69,0),MATCH("Eindtotaal",Results_Entries_Category_Club!$A$9:$NQ$9,0))</f>
        <v>6</v>
      </c>
      <c r="G52" s="5">
        <f t="shared" si="1"/>
        <v>0.33333333333333331</v>
      </c>
      <c r="H52" s="5">
        <f t="shared" si="2"/>
        <v>0.33333333333333331</v>
      </c>
    </row>
    <row r="53" spans="1:8" x14ac:dyDescent="0.25">
      <c r="A53" s="6" t="s">
        <v>462</v>
      </c>
      <c r="B53">
        <f t="array" ref="B53">SUM(IF('Corrected Results_Entries_Cat'!$A$6:$A$64='Corrected Medal Statistics'!$A53,IF('Corrected Results_Entries_Cat'!$B$5:$RP$5='Corrected Medal Statistics'!B$2,'Corrected Results_Entries_Cat'!$B$6:$RP$64)))</f>
        <v>0</v>
      </c>
      <c r="C53">
        <f t="array" ref="C53">SUM(IF('Corrected Results_Entries_Cat'!$A$6:$A$64='Corrected Medal Statistics'!$A53,IF('Corrected Results_Entries_Cat'!$B$5:$RP$5='Corrected Medal Statistics'!C$2,'Corrected Results_Entries_Cat'!$B$6:$RP$64)))</f>
        <v>1</v>
      </c>
      <c r="D53">
        <f t="array" ref="D53">SUM(IF('Corrected Results_Entries_Cat'!$A$6:$A$64='Corrected Medal Statistics'!$A53,IF('Corrected Results_Entries_Cat'!$B$5:$RP$5='Corrected Medal Statistics'!D$2,'Corrected Results_Entries_Cat'!$B$6:$RP$64)))</f>
        <v>1</v>
      </c>
      <c r="E53">
        <f t="shared" si="0"/>
        <v>2</v>
      </c>
      <c r="F53">
        <f>INDEX(Results_Entries_Category_Club!$A$9:$NQ$69,MATCH(A53,Results_Entries_Category_Club!$A$9:$A$69,0),MATCH("Eindtotaal",Results_Entries_Category_Club!$A$9:$NQ$9,0))</f>
        <v>4</v>
      </c>
      <c r="G53" s="5">
        <f t="shared" si="1"/>
        <v>0</v>
      </c>
      <c r="H53" s="5">
        <f t="shared" si="2"/>
        <v>0.5</v>
      </c>
    </row>
    <row r="54" spans="1:8" x14ac:dyDescent="0.25">
      <c r="A54" s="6" t="s">
        <v>454</v>
      </c>
      <c r="B54">
        <f t="array" ref="B54">SUM(IF('Corrected Results_Entries_Cat'!$A$6:$A$64='Corrected Medal Statistics'!$A54,IF('Corrected Results_Entries_Cat'!$B$5:$RP$5='Corrected Medal Statistics'!B$2,'Corrected Results_Entries_Cat'!$B$6:$RP$64)))</f>
        <v>0</v>
      </c>
      <c r="C54">
        <f t="array" ref="C54">SUM(IF('Corrected Results_Entries_Cat'!$A$6:$A$64='Corrected Medal Statistics'!$A54,IF('Corrected Results_Entries_Cat'!$B$5:$RP$5='Corrected Medal Statistics'!C$2,'Corrected Results_Entries_Cat'!$B$6:$RP$64)))</f>
        <v>0</v>
      </c>
      <c r="D54">
        <f t="array" ref="D54">SUM(IF('Corrected Results_Entries_Cat'!$A$6:$A$64='Corrected Medal Statistics'!$A54,IF('Corrected Results_Entries_Cat'!$B$5:$RP$5='Corrected Medal Statistics'!D$2,'Corrected Results_Entries_Cat'!$B$6:$RP$64)))</f>
        <v>0</v>
      </c>
      <c r="E54">
        <f t="shared" si="0"/>
        <v>0</v>
      </c>
      <c r="F54">
        <f>INDEX(Results_Entries_Category_Club!$A$9:$NQ$69,MATCH(A54,Results_Entries_Category_Club!$A$9:$A$69,0),MATCH("Eindtotaal",Results_Entries_Category_Club!$A$9:$NQ$9,0))</f>
        <v>3</v>
      </c>
      <c r="G54" s="5">
        <f t="shared" si="1"/>
        <v>0</v>
      </c>
      <c r="H54" s="5">
        <f t="shared" si="2"/>
        <v>0</v>
      </c>
    </row>
    <row r="55" spans="1:8" x14ac:dyDescent="0.25">
      <c r="A55" s="6" t="s">
        <v>456</v>
      </c>
      <c r="B55">
        <f t="array" ref="B55">SUM(IF('Corrected Results_Entries_Cat'!$A$6:$A$64='Corrected Medal Statistics'!$A55,IF('Corrected Results_Entries_Cat'!$B$5:$RP$5='Corrected Medal Statistics'!B$2,'Corrected Results_Entries_Cat'!$B$6:$RP$64)))</f>
        <v>0</v>
      </c>
      <c r="C55">
        <f t="array" ref="C55">SUM(IF('Corrected Results_Entries_Cat'!$A$6:$A$64='Corrected Medal Statistics'!$A55,IF('Corrected Results_Entries_Cat'!$B$5:$RP$5='Corrected Medal Statistics'!C$2,'Corrected Results_Entries_Cat'!$B$6:$RP$64)))</f>
        <v>0</v>
      </c>
      <c r="D55">
        <f t="array" ref="D55">SUM(IF('Corrected Results_Entries_Cat'!$A$6:$A$64='Corrected Medal Statistics'!$A55,IF('Corrected Results_Entries_Cat'!$B$5:$RP$5='Corrected Medal Statistics'!D$2,'Corrected Results_Entries_Cat'!$B$6:$RP$64)))</f>
        <v>0</v>
      </c>
      <c r="E55">
        <f t="shared" si="0"/>
        <v>0</v>
      </c>
      <c r="F55">
        <f>INDEX(Results_Entries_Category_Club!$A$9:$NQ$69,MATCH(A55,Results_Entries_Category_Club!$A$9:$A$69,0),MATCH("Eindtotaal",Results_Entries_Category_Club!$A$9:$NQ$9,0))</f>
        <v>1</v>
      </c>
      <c r="G55" s="5">
        <f t="shared" si="1"/>
        <v>0</v>
      </c>
      <c r="H55" s="5">
        <f t="shared" si="2"/>
        <v>0</v>
      </c>
    </row>
    <row r="56" spans="1:8" x14ac:dyDescent="0.25">
      <c r="A56" s="6" t="s">
        <v>256</v>
      </c>
      <c r="B56">
        <f t="array" ref="B56">SUM(IF('Corrected Results_Entries_Cat'!$A$6:$A$64='Corrected Medal Statistics'!$A56,IF('Corrected Results_Entries_Cat'!$B$5:$RP$5='Corrected Medal Statistics'!B$2,'Corrected Results_Entries_Cat'!$B$6:$RP$64)))</f>
        <v>0</v>
      </c>
      <c r="C56">
        <f t="array" ref="C56">SUM(IF('Corrected Results_Entries_Cat'!$A$6:$A$64='Corrected Medal Statistics'!$A56,IF('Corrected Results_Entries_Cat'!$B$5:$RP$5='Corrected Medal Statistics'!C$2,'Corrected Results_Entries_Cat'!$B$6:$RP$64)))</f>
        <v>1</v>
      </c>
      <c r="D56">
        <f t="array" ref="D56">SUM(IF('Corrected Results_Entries_Cat'!$A$6:$A$64='Corrected Medal Statistics'!$A56,IF('Corrected Results_Entries_Cat'!$B$5:$RP$5='Corrected Medal Statistics'!D$2,'Corrected Results_Entries_Cat'!$B$6:$RP$64)))</f>
        <v>0</v>
      </c>
      <c r="E56">
        <f t="shared" ref="E56:E61" si="3">SUM(B56:D56)</f>
        <v>1</v>
      </c>
      <c r="F56">
        <f>INDEX(Results_Entries_Category_Club!$A$9:$NQ$69,MATCH(A56,Results_Entries_Category_Club!$A$9:$A$69,0),MATCH("Eindtotaal",Results_Entries_Category_Club!$A$9:$NQ$9,0))</f>
        <v>1</v>
      </c>
      <c r="G56" s="5">
        <f t="shared" ref="G56:G61" si="4">B56/F56</f>
        <v>0</v>
      </c>
      <c r="H56" s="5">
        <f t="shared" ref="H56:H61" si="5">E56/F56</f>
        <v>1</v>
      </c>
    </row>
    <row r="57" spans="1:8" x14ac:dyDescent="0.25">
      <c r="A57" s="7" t="s">
        <v>458</v>
      </c>
      <c r="B57">
        <f t="array" ref="B57">SUM(IF('Corrected Results_Entries_Cat'!$A$6:$A$64='Corrected Medal Statistics'!$A57,IF('Corrected Results_Entries_Cat'!$B$5:$RP$5='Corrected Medal Statistics'!B$2,'Corrected Results_Entries_Cat'!$B$6:$RP$64)))</f>
        <v>0</v>
      </c>
      <c r="C57">
        <f t="array" ref="C57">SUM(IF('Corrected Results_Entries_Cat'!$A$6:$A$64='Corrected Medal Statistics'!$A57,IF('Corrected Results_Entries_Cat'!$B$5:$RP$5='Corrected Medal Statistics'!C$2,'Corrected Results_Entries_Cat'!$B$6:$RP$64)))</f>
        <v>0</v>
      </c>
      <c r="D57">
        <f t="array" ref="D57">SUM(IF('Corrected Results_Entries_Cat'!$A$6:$A$64='Corrected Medal Statistics'!$A57,IF('Corrected Results_Entries_Cat'!$B$5:$RP$5='Corrected Medal Statistics'!D$2,'Corrected Results_Entries_Cat'!$B$6:$RP$64)))</f>
        <v>0</v>
      </c>
      <c r="E57">
        <f t="shared" si="3"/>
        <v>0</v>
      </c>
      <c r="F57">
        <f>INDEX(Results_Entries_Category_Club!$A$9:$NQ$69,MATCH(A57,Results_Entries_Category_Club!$A$9:$A$69,0),MATCH("Eindtotaal",Results_Entries_Category_Club!$A$9:$NQ$9,0))</f>
        <v>2</v>
      </c>
      <c r="G57" s="5">
        <f t="shared" si="4"/>
        <v>0</v>
      </c>
      <c r="H57" s="5">
        <f t="shared" si="5"/>
        <v>0</v>
      </c>
    </row>
    <row r="58" spans="1:8" x14ac:dyDescent="0.25">
      <c r="A58" s="6" t="s">
        <v>460</v>
      </c>
      <c r="B58">
        <f t="array" ref="B58">SUM(IF('Corrected Results_Entries_Cat'!$A$6:$A$64='Corrected Medal Statistics'!$A58,IF('Corrected Results_Entries_Cat'!$B$5:$RP$5='Corrected Medal Statistics'!B$2,'Corrected Results_Entries_Cat'!$B$6:$RP$64)))</f>
        <v>0</v>
      </c>
      <c r="C58">
        <f t="array" ref="C58">SUM(IF('Corrected Results_Entries_Cat'!$A$6:$A$64='Corrected Medal Statistics'!$A58,IF('Corrected Results_Entries_Cat'!$B$5:$RP$5='Corrected Medal Statistics'!C$2,'Corrected Results_Entries_Cat'!$B$6:$RP$64)))</f>
        <v>0</v>
      </c>
      <c r="D58">
        <f t="array" ref="D58">SUM(IF('Corrected Results_Entries_Cat'!$A$6:$A$64='Corrected Medal Statistics'!$A58,IF('Corrected Results_Entries_Cat'!$B$5:$RP$5='Corrected Medal Statistics'!D$2,'Corrected Results_Entries_Cat'!$B$6:$RP$64)))</f>
        <v>0</v>
      </c>
      <c r="E58">
        <f t="shared" si="3"/>
        <v>0</v>
      </c>
      <c r="F58">
        <f>INDEX(Results_Entries_Category_Club!$A$9:$NQ$69,MATCH(A58,Results_Entries_Category_Club!$A$9:$A$69,0),MATCH("Eindtotaal",Results_Entries_Category_Club!$A$9:$NQ$9,0))</f>
        <v>1</v>
      </c>
      <c r="G58" s="5">
        <f t="shared" si="4"/>
        <v>0</v>
      </c>
      <c r="H58" s="5">
        <f t="shared" si="5"/>
        <v>0</v>
      </c>
    </row>
    <row r="59" spans="1:8" x14ac:dyDescent="0.25">
      <c r="A59" s="6" t="s">
        <v>305</v>
      </c>
      <c r="B59">
        <f t="array" ref="B59">SUM(IF('Corrected Results_Entries_Cat'!$A$6:$A$64='Corrected Medal Statistics'!$A59,IF('Corrected Results_Entries_Cat'!$B$5:$RP$5='Corrected Medal Statistics'!B$2,'Corrected Results_Entries_Cat'!$B$6:$RP$64)))</f>
        <v>0</v>
      </c>
      <c r="C59">
        <f t="array" ref="C59">SUM(IF('Corrected Results_Entries_Cat'!$A$6:$A$64='Corrected Medal Statistics'!$A59,IF('Corrected Results_Entries_Cat'!$B$5:$RP$5='Corrected Medal Statistics'!C$2,'Corrected Results_Entries_Cat'!$B$6:$RP$64)))</f>
        <v>1</v>
      </c>
      <c r="D59">
        <f t="array" ref="D59">SUM(IF('Corrected Results_Entries_Cat'!$A$6:$A$64='Corrected Medal Statistics'!$A59,IF('Corrected Results_Entries_Cat'!$B$5:$RP$5='Corrected Medal Statistics'!D$2,'Corrected Results_Entries_Cat'!$B$6:$RP$64)))</f>
        <v>0</v>
      </c>
      <c r="E59">
        <f t="shared" si="3"/>
        <v>1</v>
      </c>
      <c r="F59">
        <f>INDEX(Results_Entries_Category_Club!$A$9:$NQ$69,MATCH(A59,Results_Entries_Category_Club!$A$9:$A$69,0),MATCH("Eindtotaal",Results_Entries_Category_Club!$A$9:$NQ$9,0))</f>
        <v>4</v>
      </c>
      <c r="G59" s="5">
        <f t="shared" si="4"/>
        <v>0</v>
      </c>
      <c r="H59" s="5">
        <f t="shared" si="5"/>
        <v>0.25</v>
      </c>
    </row>
    <row r="60" spans="1:8" x14ac:dyDescent="0.25">
      <c r="A60" s="6" t="s">
        <v>202</v>
      </c>
      <c r="B60">
        <f t="array" ref="B60">SUM(IF('Corrected Results_Entries_Cat'!$A$6:$A$64='Corrected Medal Statistics'!$A60,IF('Corrected Results_Entries_Cat'!$B$5:$RP$5='Corrected Medal Statistics'!B$2,'Corrected Results_Entries_Cat'!$B$6:$RP$64)))</f>
        <v>1</v>
      </c>
      <c r="C60">
        <f t="array" ref="C60">SUM(IF('Corrected Results_Entries_Cat'!$A$6:$A$64='Corrected Medal Statistics'!$A60,IF('Corrected Results_Entries_Cat'!$B$5:$RP$5='Corrected Medal Statistics'!C$2,'Corrected Results_Entries_Cat'!$B$6:$RP$64)))</f>
        <v>0</v>
      </c>
      <c r="D60">
        <f t="array" ref="D60">SUM(IF('Corrected Results_Entries_Cat'!$A$6:$A$64='Corrected Medal Statistics'!$A60,IF('Corrected Results_Entries_Cat'!$B$5:$RP$5='Corrected Medal Statistics'!D$2,'Corrected Results_Entries_Cat'!$B$6:$RP$64)))</f>
        <v>0</v>
      </c>
      <c r="E60">
        <f t="shared" si="3"/>
        <v>1</v>
      </c>
      <c r="F60">
        <f>INDEX(Results_Entries_Category_Club!$A$9:$NQ$69,MATCH(A60,Results_Entries_Category_Club!$A$9:$A$69,0),MATCH("Eindtotaal",Results_Entries_Category_Club!$A$9:$NQ$9,0))</f>
        <v>3</v>
      </c>
      <c r="G60" s="5">
        <f t="shared" si="4"/>
        <v>0.33333333333333331</v>
      </c>
      <c r="H60" s="5">
        <f t="shared" si="5"/>
        <v>0.33333333333333331</v>
      </c>
    </row>
    <row r="61" spans="1:8" x14ac:dyDescent="0.25">
      <c r="A61" s="7" t="s">
        <v>253</v>
      </c>
      <c r="B61">
        <f t="array" ref="B61">SUM(IF('Corrected Results_Entries_Cat'!$A$6:$A$64='Corrected Medal Statistics'!$A61,IF('Corrected Results_Entries_Cat'!$B$5:$RP$5='Corrected Medal Statistics'!B$2,'Corrected Results_Entries_Cat'!$B$6:$RP$64)))</f>
        <v>0</v>
      </c>
      <c r="C61">
        <f t="array" ref="C61">SUM(IF('Corrected Results_Entries_Cat'!$A$6:$A$64='Corrected Medal Statistics'!$A61,IF('Corrected Results_Entries_Cat'!$B$5:$RP$5='Corrected Medal Statistics'!C$2,'Corrected Results_Entries_Cat'!$B$6:$RP$64)))</f>
        <v>1</v>
      </c>
      <c r="D61">
        <f t="array" ref="D61">SUM(IF('Corrected Results_Entries_Cat'!$A$6:$A$64='Corrected Medal Statistics'!$A61,IF('Corrected Results_Entries_Cat'!$B$5:$RP$5='Corrected Medal Statistics'!D$2,'Corrected Results_Entries_Cat'!$B$6:$RP$64)))</f>
        <v>0</v>
      </c>
      <c r="E61">
        <f t="shared" si="3"/>
        <v>1</v>
      </c>
      <c r="F61">
        <f>INDEX(Results_Entries_Category_Club!$A$9:$NQ$69,MATCH(A61,Results_Entries_Category_Club!$A$9:$A$69,0),MATCH("Eindtotaal",Results_Entries_Category_Club!$A$9:$NQ$9,0))</f>
        <v>1</v>
      </c>
      <c r="G61" s="5">
        <f t="shared" si="4"/>
        <v>0</v>
      </c>
      <c r="H61" s="5">
        <f t="shared" si="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3BDE-041A-424A-BD0D-EDEA2E1BE92C}">
  <sheetPr>
    <tabColor rgb="FFFFC000"/>
  </sheetPr>
  <dimension ref="A3:RR65"/>
  <sheetViews>
    <sheetView workbookViewId="0">
      <pane xSplit="1" ySplit="5" topLeftCell="B6" activePane="bottomRight" state="frozen"/>
      <selection pane="topRight" activeCell="B1" sqref="B1"/>
      <selection pane="bottomLeft" activeCell="A6" sqref="A6"/>
      <selection pane="bottomRight" activeCell="RQ7" sqref="RQ7"/>
    </sheetView>
  </sheetViews>
  <sheetFormatPr defaultRowHeight="15" x14ac:dyDescent="0.25"/>
  <cols>
    <col min="1" max="1" width="45.5703125" bestFit="1" customWidth="1"/>
    <col min="2" max="2" width="28.28515625" bestFit="1" customWidth="1"/>
    <col min="3" max="3" width="7.28515625" bestFit="1" customWidth="1"/>
    <col min="4" max="4" width="32.42578125" bestFit="1" customWidth="1"/>
    <col min="5" max="5" width="32.5703125" bestFit="1" customWidth="1"/>
    <col min="6" max="6" width="7.28515625" bestFit="1" customWidth="1"/>
    <col min="7" max="7" width="8" bestFit="1" customWidth="1"/>
    <col min="8" max="8" width="9.140625" bestFit="1" customWidth="1"/>
    <col min="9" max="9" width="36.7109375" bestFit="1" customWidth="1"/>
    <col min="10" max="10" width="33.5703125" bestFit="1" customWidth="1"/>
    <col min="11" max="11" width="7.28515625" bestFit="1" customWidth="1"/>
    <col min="12" max="12" width="8" bestFit="1" customWidth="1"/>
    <col min="13" max="13" width="9.140625" bestFit="1" customWidth="1"/>
    <col min="14" max="14" width="37.7109375" bestFit="1" customWidth="1"/>
    <col min="15" max="15" width="29.42578125" bestFit="1" customWidth="1"/>
    <col min="16" max="16" width="7.28515625" bestFit="1" customWidth="1"/>
    <col min="17" max="17" width="8" bestFit="1" customWidth="1"/>
    <col min="18" max="18" width="9.140625" bestFit="1" customWidth="1"/>
    <col min="19" max="19" width="33.5703125" bestFit="1" customWidth="1"/>
    <col min="20" max="20" width="32.5703125" bestFit="1" customWidth="1"/>
    <col min="21" max="21" width="7.28515625" bestFit="1" customWidth="1"/>
    <col min="22" max="22" width="8" bestFit="1" customWidth="1"/>
    <col min="23" max="23" width="9.140625" bestFit="1" customWidth="1"/>
    <col min="24" max="24" width="36.7109375" bestFit="1" customWidth="1"/>
    <col min="25" max="25" width="29.140625" bestFit="1" customWidth="1"/>
    <col min="26" max="26" width="7.28515625" bestFit="1" customWidth="1"/>
    <col min="27" max="27" width="8" bestFit="1" customWidth="1"/>
    <col min="28" max="28" width="9.140625" bestFit="1" customWidth="1"/>
    <col min="29" max="29" width="33.28515625" bestFit="1" customWidth="1"/>
    <col min="30" max="30" width="34.42578125" bestFit="1" customWidth="1"/>
    <col min="31" max="31" width="7.28515625" bestFit="1" customWidth="1"/>
    <col min="32" max="32" width="8" bestFit="1" customWidth="1"/>
    <col min="33" max="33" width="9.140625" bestFit="1" customWidth="1"/>
    <col min="34" max="34" width="38.7109375" bestFit="1" customWidth="1"/>
    <col min="35" max="35" width="34.5703125" bestFit="1" customWidth="1"/>
    <col min="36" max="36" width="7.28515625" bestFit="1" customWidth="1"/>
    <col min="37" max="37" width="8" bestFit="1" customWidth="1"/>
    <col min="38" max="38" width="9.140625" bestFit="1" customWidth="1"/>
    <col min="39" max="39" width="38.85546875" bestFit="1" customWidth="1"/>
    <col min="40" max="40" width="34.42578125" bestFit="1" customWidth="1"/>
    <col min="41" max="41" width="7.28515625" bestFit="1" customWidth="1"/>
    <col min="42" max="42" width="8" bestFit="1" customWidth="1"/>
    <col min="43" max="43" width="9.140625" bestFit="1" customWidth="1"/>
    <col min="44" max="44" width="38.7109375" bestFit="1" customWidth="1"/>
    <col min="45" max="45" width="30.28515625" bestFit="1" customWidth="1"/>
    <col min="46" max="46" width="7.28515625" bestFit="1" customWidth="1"/>
    <col min="47" max="47" width="8" bestFit="1" customWidth="1"/>
    <col min="48" max="48" width="9.140625" bestFit="1" customWidth="1"/>
    <col min="49" max="49" width="34.5703125" bestFit="1" customWidth="1"/>
    <col min="50" max="50" width="33.42578125" bestFit="1" customWidth="1"/>
    <col min="51" max="51" width="7.28515625" bestFit="1" customWidth="1"/>
    <col min="52" max="52" width="8" bestFit="1" customWidth="1"/>
    <col min="53" max="53" width="9.140625" bestFit="1" customWidth="1"/>
    <col min="54" max="54" width="37.5703125" bestFit="1" customWidth="1"/>
    <col min="55" max="55" width="33.7109375" bestFit="1" customWidth="1"/>
    <col min="56" max="56" width="7.28515625" bestFit="1" customWidth="1"/>
    <col min="57" max="57" width="8" bestFit="1" customWidth="1"/>
    <col min="58" max="58" width="9.140625" bestFit="1" customWidth="1"/>
    <col min="59" max="59" width="38" bestFit="1" customWidth="1"/>
    <col min="60" max="60" width="29.42578125" bestFit="1" customWidth="1"/>
    <col min="61" max="61" width="7.28515625" bestFit="1" customWidth="1"/>
    <col min="62" max="62" width="8" bestFit="1" customWidth="1"/>
    <col min="63" max="63" width="9.140625" bestFit="1" customWidth="1"/>
    <col min="64" max="64" width="33.5703125" bestFit="1" customWidth="1"/>
    <col min="65" max="65" width="33.7109375" bestFit="1" customWidth="1"/>
    <col min="66" max="66" width="7.28515625" bestFit="1" customWidth="1"/>
    <col min="67" max="67" width="8" bestFit="1" customWidth="1"/>
    <col min="68" max="68" width="9.140625" bestFit="1" customWidth="1"/>
    <col min="69" max="69" width="38" bestFit="1" customWidth="1"/>
    <col min="70" max="70" width="33.7109375" bestFit="1" customWidth="1"/>
    <col min="71" max="71" width="7.28515625" bestFit="1" customWidth="1"/>
    <col min="72" max="72" width="8" bestFit="1" customWidth="1"/>
    <col min="73" max="73" width="9.140625" bestFit="1" customWidth="1"/>
    <col min="74" max="74" width="38" bestFit="1" customWidth="1"/>
    <col min="75" max="75" width="30.28515625" bestFit="1" customWidth="1"/>
    <col min="76" max="76" width="7.28515625" bestFit="1" customWidth="1"/>
    <col min="77" max="77" width="8" bestFit="1" customWidth="1"/>
    <col min="78" max="78" width="9.140625" bestFit="1" customWidth="1"/>
    <col min="79" max="80" width="34.5703125" bestFit="1" customWidth="1"/>
    <col min="81" max="81" width="7.28515625" bestFit="1" customWidth="1"/>
    <col min="82" max="82" width="8" bestFit="1" customWidth="1"/>
    <col min="83" max="83" width="9.140625" bestFit="1" customWidth="1"/>
    <col min="84" max="84" width="38.85546875" bestFit="1" customWidth="1"/>
    <col min="85" max="85" width="34.5703125" bestFit="1" customWidth="1"/>
    <col min="86" max="86" width="7.28515625" bestFit="1" customWidth="1"/>
    <col min="87" max="87" width="8" bestFit="1" customWidth="1"/>
    <col min="88" max="88" width="9.140625" bestFit="1" customWidth="1"/>
    <col min="89" max="89" width="38.85546875" bestFit="1" customWidth="1"/>
    <col min="90" max="90" width="34.5703125" bestFit="1" customWidth="1"/>
    <col min="91" max="91" width="7.28515625" bestFit="1" customWidth="1"/>
    <col min="92" max="92" width="38.85546875" bestFit="1" customWidth="1"/>
    <col min="93" max="93" width="40.28515625" bestFit="1" customWidth="1"/>
    <col min="94" max="94" width="7.28515625" bestFit="1" customWidth="1"/>
    <col min="95" max="95" width="8" bestFit="1" customWidth="1"/>
    <col min="96" max="96" width="9.140625" bestFit="1" customWidth="1"/>
    <col min="97" max="97" width="44.42578125" bestFit="1" customWidth="1"/>
    <col min="98" max="98" width="36.140625" bestFit="1" customWidth="1"/>
    <col min="99" max="99" width="7.28515625" bestFit="1" customWidth="1"/>
    <col min="100" max="100" width="8" bestFit="1" customWidth="1"/>
    <col min="101" max="101" width="40.28515625" bestFit="1" customWidth="1"/>
    <col min="102" max="102" width="36.140625" bestFit="1" customWidth="1"/>
    <col min="103" max="103" width="7.28515625" bestFit="1" customWidth="1"/>
    <col min="104" max="104" width="8" bestFit="1" customWidth="1"/>
    <col min="105" max="105" width="9.140625" bestFit="1" customWidth="1"/>
    <col min="106" max="106" width="40.28515625" bestFit="1" customWidth="1"/>
    <col min="107" max="107" width="36.140625" bestFit="1" customWidth="1"/>
    <col min="108" max="108" width="7.28515625" bestFit="1" customWidth="1"/>
    <col min="109" max="109" width="8" bestFit="1" customWidth="1"/>
    <col min="110" max="110" width="9.140625" bestFit="1" customWidth="1"/>
    <col min="111" max="111" width="40.28515625" bestFit="1" customWidth="1"/>
    <col min="112" max="112" width="40.42578125" bestFit="1" customWidth="1"/>
    <col min="113" max="113" width="7.28515625" bestFit="1" customWidth="1"/>
    <col min="114" max="114" width="8" bestFit="1" customWidth="1"/>
    <col min="115" max="115" width="9.140625" bestFit="1" customWidth="1"/>
    <col min="116" max="116" width="44.5703125" bestFit="1" customWidth="1"/>
    <col min="117" max="117" width="40.42578125" bestFit="1" customWidth="1"/>
    <col min="118" max="118" width="7.28515625" bestFit="1" customWidth="1"/>
    <col min="119" max="119" width="8" bestFit="1" customWidth="1"/>
    <col min="120" max="120" width="9.140625" bestFit="1" customWidth="1"/>
    <col min="121" max="121" width="44.5703125" bestFit="1" customWidth="1"/>
    <col min="122" max="122" width="40.42578125" bestFit="1" customWidth="1"/>
    <col min="123" max="123" width="7.28515625" bestFit="1" customWidth="1"/>
    <col min="124" max="124" width="8" bestFit="1" customWidth="1"/>
    <col min="125" max="125" width="44.5703125" bestFit="1" customWidth="1"/>
    <col min="126" max="126" width="41.140625" bestFit="1" customWidth="1"/>
    <col min="127" max="127" width="7.28515625" bestFit="1" customWidth="1"/>
    <col min="128" max="128" width="8" bestFit="1" customWidth="1"/>
    <col min="129" max="129" width="9.140625" bestFit="1" customWidth="1"/>
    <col min="130" max="130" width="45.28515625" bestFit="1" customWidth="1"/>
    <col min="131" max="131" width="37" bestFit="1" customWidth="1"/>
    <col min="132" max="132" width="7.28515625" bestFit="1" customWidth="1"/>
    <col min="133" max="133" width="8" bestFit="1" customWidth="1"/>
    <col min="134" max="134" width="9.140625" bestFit="1" customWidth="1"/>
    <col min="135" max="135" width="41.140625" bestFit="1" customWidth="1"/>
    <col min="136" max="136" width="37" bestFit="1" customWidth="1"/>
    <col min="137" max="137" width="7.28515625" bestFit="1" customWidth="1"/>
    <col min="138" max="138" width="8" bestFit="1" customWidth="1"/>
    <col min="139" max="139" width="9.140625" bestFit="1" customWidth="1"/>
    <col min="140" max="140" width="41.140625" bestFit="1" customWidth="1"/>
    <col min="141" max="141" width="37" bestFit="1" customWidth="1"/>
    <col min="142" max="142" width="7.28515625" bestFit="1" customWidth="1"/>
    <col min="143" max="143" width="8" bestFit="1" customWidth="1"/>
    <col min="144" max="144" width="9.140625" bestFit="1" customWidth="1"/>
    <col min="145" max="145" width="41.140625" bestFit="1" customWidth="1"/>
    <col min="146" max="146" width="41.28515625" bestFit="1" customWidth="1"/>
    <col min="147" max="147" width="7.28515625" bestFit="1" customWidth="1"/>
    <col min="148" max="148" width="8" bestFit="1" customWidth="1"/>
    <col min="149" max="149" width="9.140625" bestFit="1" customWidth="1"/>
    <col min="150" max="150" width="45.42578125" bestFit="1" customWidth="1"/>
    <col min="151" max="151" width="41.28515625" bestFit="1" customWidth="1"/>
    <col min="152" max="152" width="7.28515625" bestFit="1" customWidth="1"/>
    <col min="153" max="153" width="8" bestFit="1" customWidth="1"/>
    <col min="154" max="154" width="9.140625" bestFit="1" customWidth="1"/>
    <col min="155" max="155" width="45.42578125" bestFit="1" customWidth="1"/>
    <col min="156" max="156" width="41.28515625" bestFit="1" customWidth="1"/>
    <col min="157" max="157" width="7.28515625" bestFit="1" customWidth="1"/>
    <col min="158" max="158" width="8" bestFit="1" customWidth="1"/>
    <col min="159" max="159" width="9.140625" bestFit="1" customWidth="1"/>
    <col min="160" max="160" width="45.42578125" bestFit="1" customWidth="1"/>
    <col min="161" max="161" width="57.42578125" bestFit="1" customWidth="1"/>
    <col min="162" max="162" width="7.28515625" bestFit="1" customWidth="1"/>
    <col min="163" max="163" width="8" bestFit="1" customWidth="1"/>
    <col min="164" max="164" width="9.140625" bestFit="1" customWidth="1"/>
    <col min="165" max="165" width="61.5703125" bestFit="1" customWidth="1"/>
    <col min="166" max="166" width="61.42578125" bestFit="1" customWidth="1"/>
    <col min="167" max="167" width="7.28515625" bestFit="1" customWidth="1"/>
    <col min="168" max="168" width="9.140625" bestFit="1" customWidth="1"/>
    <col min="169" max="169" width="65.5703125" bestFit="1" customWidth="1"/>
    <col min="170" max="170" width="49.140625" bestFit="1" customWidth="1"/>
    <col min="171" max="171" width="7.28515625" bestFit="1" customWidth="1"/>
    <col min="172" max="172" width="8" bestFit="1" customWidth="1"/>
    <col min="173" max="173" width="53.28515625" bestFit="1" customWidth="1"/>
    <col min="174" max="174" width="55.140625" bestFit="1" customWidth="1"/>
    <col min="175" max="175" width="7.28515625" bestFit="1" customWidth="1"/>
    <col min="176" max="176" width="8" bestFit="1" customWidth="1"/>
    <col min="177" max="177" width="59.42578125" bestFit="1" customWidth="1"/>
    <col min="178" max="178" width="48.28515625" bestFit="1" customWidth="1"/>
    <col min="179" max="179" width="7.28515625" bestFit="1" customWidth="1"/>
    <col min="180" max="180" width="8" bestFit="1" customWidth="1"/>
    <col min="181" max="181" width="9.140625" bestFit="1" customWidth="1"/>
    <col min="182" max="182" width="52.42578125" bestFit="1" customWidth="1"/>
    <col min="183" max="183" width="48.7109375" bestFit="1" customWidth="1"/>
    <col min="184" max="184" width="7.28515625" bestFit="1" customWidth="1"/>
    <col min="185" max="185" width="8" bestFit="1" customWidth="1"/>
    <col min="186" max="186" width="9.140625" bestFit="1" customWidth="1"/>
    <col min="187" max="187" width="52.85546875" bestFit="1" customWidth="1"/>
    <col min="188" max="188" width="44.5703125" bestFit="1" customWidth="1"/>
    <col min="189" max="189" width="7.28515625" bestFit="1" customWidth="1"/>
    <col min="190" max="190" width="8" bestFit="1" customWidth="1"/>
    <col min="191" max="191" width="9.140625" bestFit="1" customWidth="1"/>
    <col min="192" max="192" width="48.7109375" bestFit="1" customWidth="1"/>
    <col min="193" max="193" width="44.7109375" bestFit="1" customWidth="1"/>
    <col min="194" max="194" width="7.28515625" bestFit="1" customWidth="1"/>
    <col min="195" max="195" width="48.85546875" bestFit="1" customWidth="1"/>
    <col min="196" max="196" width="48.28515625" bestFit="1" customWidth="1"/>
    <col min="197" max="197" width="7.28515625" bestFit="1" customWidth="1"/>
    <col min="198" max="198" width="8" bestFit="1" customWidth="1"/>
    <col min="199" max="199" width="9.140625" bestFit="1" customWidth="1"/>
    <col min="200" max="200" width="52.42578125" bestFit="1" customWidth="1"/>
    <col min="201" max="201" width="44.7109375" bestFit="1" customWidth="1"/>
    <col min="202" max="202" width="7.28515625" bestFit="1" customWidth="1"/>
    <col min="203" max="203" width="8" bestFit="1" customWidth="1"/>
    <col min="204" max="204" width="9.140625" bestFit="1" customWidth="1"/>
    <col min="205" max="205" width="48.85546875" bestFit="1" customWidth="1"/>
    <col min="206" max="206" width="44.7109375" bestFit="1" customWidth="1"/>
    <col min="207" max="207" width="7.28515625" bestFit="1" customWidth="1"/>
    <col min="208" max="208" width="8" bestFit="1" customWidth="1"/>
    <col min="209" max="209" width="9.140625" bestFit="1" customWidth="1"/>
    <col min="210" max="210" width="48.85546875" bestFit="1" customWidth="1"/>
    <col min="211" max="211" width="44.7109375" bestFit="1" customWidth="1"/>
    <col min="212" max="212" width="7.28515625" bestFit="1" customWidth="1"/>
    <col min="213" max="213" width="8" bestFit="1" customWidth="1"/>
    <col min="214" max="214" width="9.140625" bestFit="1" customWidth="1"/>
    <col min="215" max="215" width="48.85546875" bestFit="1" customWidth="1"/>
    <col min="216" max="216" width="44.7109375" bestFit="1" customWidth="1"/>
    <col min="217" max="217" width="7.28515625" bestFit="1" customWidth="1"/>
    <col min="218" max="218" width="8" bestFit="1" customWidth="1"/>
    <col min="219" max="219" width="9.140625" bestFit="1" customWidth="1"/>
    <col min="220" max="220" width="48.85546875" bestFit="1" customWidth="1"/>
    <col min="221" max="221" width="44.7109375" bestFit="1" customWidth="1"/>
    <col min="222" max="222" width="7.28515625" bestFit="1" customWidth="1"/>
    <col min="223" max="223" width="8" bestFit="1" customWidth="1"/>
    <col min="224" max="224" width="9.140625" bestFit="1" customWidth="1"/>
    <col min="225" max="225" width="48.85546875" bestFit="1" customWidth="1"/>
    <col min="226" max="226" width="49.140625" bestFit="1" customWidth="1"/>
    <col min="227" max="227" width="7.28515625" bestFit="1" customWidth="1"/>
    <col min="228" max="228" width="8" bestFit="1" customWidth="1"/>
    <col min="229" max="229" width="9.140625" bestFit="1" customWidth="1"/>
    <col min="230" max="230" width="53.28515625" bestFit="1" customWidth="1"/>
    <col min="231" max="231" width="49.140625" bestFit="1" customWidth="1"/>
    <col min="232" max="232" width="7.28515625" bestFit="1" customWidth="1"/>
    <col min="233" max="233" width="8" bestFit="1" customWidth="1"/>
    <col min="234" max="234" width="9.140625" bestFit="1" customWidth="1"/>
    <col min="235" max="235" width="53.28515625" bestFit="1" customWidth="1"/>
    <col min="236" max="236" width="49.140625" bestFit="1" customWidth="1"/>
    <col min="237" max="237" width="7.28515625" bestFit="1" customWidth="1"/>
    <col min="238" max="238" width="8" bestFit="1" customWidth="1"/>
    <col min="239" max="239" width="9.140625" bestFit="1" customWidth="1"/>
    <col min="240" max="240" width="53.28515625" bestFit="1" customWidth="1"/>
    <col min="241" max="241" width="49.42578125" bestFit="1" customWidth="1"/>
    <col min="242" max="242" width="53.5703125" bestFit="1" customWidth="1"/>
    <col min="243" max="243" width="45.5703125" bestFit="1" customWidth="1"/>
    <col min="244" max="244" width="7.28515625" bestFit="1" customWidth="1"/>
    <col min="245" max="245" width="8" bestFit="1" customWidth="1"/>
    <col min="246" max="246" width="9.140625" bestFit="1" customWidth="1"/>
    <col min="247" max="247" width="49.7109375" bestFit="1" customWidth="1"/>
    <col min="248" max="248" width="45.5703125" bestFit="1" customWidth="1"/>
    <col min="249" max="249" width="7.28515625" bestFit="1" customWidth="1"/>
    <col min="250" max="250" width="8" bestFit="1" customWidth="1"/>
    <col min="251" max="251" width="9.140625" bestFit="1" customWidth="1"/>
    <col min="252" max="252" width="49.7109375" bestFit="1" customWidth="1"/>
    <col min="253" max="253" width="45.5703125" bestFit="1" customWidth="1"/>
    <col min="254" max="254" width="7.28515625" bestFit="1" customWidth="1"/>
    <col min="255" max="255" width="8" bestFit="1" customWidth="1"/>
    <col min="256" max="256" width="9.140625" bestFit="1" customWidth="1"/>
    <col min="257" max="257" width="49.7109375" bestFit="1" customWidth="1"/>
    <col min="258" max="258" width="45.5703125" bestFit="1" customWidth="1"/>
    <col min="259" max="259" width="7.28515625" bestFit="1" customWidth="1"/>
    <col min="260" max="260" width="8" bestFit="1" customWidth="1"/>
    <col min="261" max="261" width="9.140625" bestFit="1" customWidth="1"/>
    <col min="262" max="262" width="49.7109375" bestFit="1" customWidth="1"/>
    <col min="263" max="263" width="45.5703125" bestFit="1" customWidth="1"/>
    <col min="264" max="264" width="7.28515625" bestFit="1" customWidth="1"/>
    <col min="265" max="265" width="8" bestFit="1" customWidth="1"/>
    <col min="266" max="266" width="9.140625" bestFit="1" customWidth="1"/>
    <col min="267" max="267" width="49.7109375" bestFit="1" customWidth="1"/>
    <col min="268" max="268" width="45.5703125" bestFit="1" customWidth="1"/>
    <col min="269" max="269" width="7.28515625" bestFit="1" customWidth="1"/>
    <col min="270" max="270" width="8" bestFit="1" customWidth="1"/>
    <col min="271" max="271" width="9.140625" bestFit="1" customWidth="1"/>
    <col min="272" max="272" width="49.7109375" bestFit="1" customWidth="1"/>
    <col min="273" max="273" width="45.5703125" bestFit="1" customWidth="1"/>
    <col min="274" max="274" width="7.28515625" bestFit="1" customWidth="1"/>
    <col min="275" max="275" width="8" bestFit="1" customWidth="1"/>
    <col min="276" max="276" width="9.140625" bestFit="1" customWidth="1"/>
    <col min="277" max="277" width="49.7109375" bestFit="1" customWidth="1"/>
    <col min="278" max="278" width="45.85546875" bestFit="1" customWidth="1"/>
    <col min="279" max="279" width="7.28515625" bestFit="1" customWidth="1"/>
    <col min="280" max="280" width="8" bestFit="1" customWidth="1"/>
    <col min="281" max="281" width="9.140625" bestFit="1" customWidth="1"/>
    <col min="282" max="282" width="50" bestFit="1" customWidth="1"/>
    <col min="283" max="283" width="47.7109375" bestFit="1" customWidth="1"/>
    <col min="284" max="284" width="7.28515625" bestFit="1" customWidth="1"/>
    <col min="285" max="285" width="8" bestFit="1" customWidth="1"/>
    <col min="286" max="286" width="9.140625" bestFit="1" customWidth="1"/>
    <col min="287" max="287" width="52" bestFit="1" customWidth="1"/>
    <col min="288" max="288" width="47.7109375" bestFit="1" customWidth="1"/>
    <col min="289" max="289" width="7.28515625" bestFit="1" customWidth="1"/>
    <col min="290" max="290" width="8" bestFit="1" customWidth="1"/>
    <col min="291" max="291" width="9.140625" bestFit="1" customWidth="1"/>
    <col min="292" max="292" width="52" bestFit="1" customWidth="1"/>
    <col min="293" max="293" width="47.7109375" bestFit="1" customWidth="1"/>
    <col min="294" max="294" width="7.28515625" bestFit="1" customWidth="1"/>
    <col min="295" max="295" width="8" bestFit="1" customWidth="1"/>
    <col min="296" max="296" width="9.140625" bestFit="1" customWidth="1"/>
    <col min="297" max="297" width="52" bestFit="1" customWidth="1"/>
    <col min="298" max="298" width="48.28515625" bestFit="1" customWidth="1"/>
    <col min="299" max="299" width="7.28515625" bestFit="1" customWidth="1"/>
    <col min="300" max="300" width="8" bestFit="1" customWidth="1"/>
    <col min="301" max="301" width="9.140625" bestFit="1" customWidth="1"/>
    <col min="302" max="302" width="52.42578125" bestFit="1" customWidth="1"/>
    <col min="303" max="303" width="46.28515625" bestFit="1" customWidth="1"/>
    <col min="304" max="304" width="7.28515625" bestFit="1" customWidth="1"/>
    <col min="305" max="305" width="8" bestFit="1" customWidth="1"/>
    <col min="306" max="306" width="9.140625" bestFit="1" customWidth="1"/>
    <col min="307" max="307" width="50.5703125" bestFit="1" customWidth="1"/>
    <col min="308" max="308" width="48.140625" bestFit="1" customWidth="1"/>
    <col min="309" max="309" width="7.28515625" bestFit="1" customWidth="1"/>
    <col min="310" max="310" width="8" bestFit="1" customWidth="1"/>
    <col min="311" max="311" width="9.140625" bestFit="1" customWidth="1"/>
    <col min="312" max="312" width="52.28515625" bestFit="1" customWidth="1"/>
    <col min="313" max="313" width="45.7109375" bestFit="1" customWidth="1"/>
    <col min="314" max="314" width="7.28515625" bestFit="1" customWidth="1"/>
    <col min="315" max="315" width="49.85546875" bestFit="1" customWidth="1"/>
    <col min="316" max="316" width="44.28515625" bestFit="1" customWidth="1"/>
    <col min="317" max="317" width="7.28515625" bestFit="1" customWidth="1"/>
    <col min="318" max="318" width="48.42578125" bestFit="1" customWidth="1"/>
    <col min="319" max="319" width="46" bestFit="1" customWidth="1"/>
    <col min="320" max="320" width="7.28515625" bestFit="1" customWidth="1"/>
    <col min="321" max="321" width="8" bestFit="1" customWidth="1"/>
    <col min="322" max="322" width="9.140625" bestFit="1" customWidth="1"/>
    <col min="323" max="323" width="50.140625" bestFit="1" customWidth="1"/>
    <col min="324" max="324" width="49.140625" bestFit="1" customWidth="1"/>
    <col min="325" max="325" width="7.28515625" bestFit="1" customWidth="1"/>
    <col min="326" max="326" width="8" bestFit="1" customWidth="1"/>
    <col min="327" max="327" width="9.140625" bestFit="1" customWidth="1"/>
    <col min="328" max="328" width="53.28515625" bestFit="1" customWidth="1"/>
    <col min="329" max="329" width="45" bestFit="1" customWidth="1"/>
    <col min="330" max="330" width="7.28515625" bestFit="1" customWidth="1"/>
    <col min="331" max="331" width="8" bestFit="1" customWidth="1"/>
    <col min="332" max="332" width="9.140625" bestFit="1" customWidth="1"/>
    <col min="333" max="333" width="49.140625" bestFit="1" customWidth="1"/>
    <col min="334" max="334" width="45" bestFit="1" customWidth="1"/>
    <col min="335" max="335" width="7.28515625" bestFit="1" customWidth="1"/>
    <col min="336" max="336" width="8" bestFit="1" customWidth="1"/>
    <col min="337" max="337" width="9.140625" bestFit="1" customWidth="1"/>
    <col min="338" max="338" width="49.140625" bestFit="1" customWidth="1"/>
    <col min="339" max="339" width="48.7109375" bestFit="1" customWidth="1"/>
    <col min="340" max="340" width="7.28515625" bestFit="1" customWidth="1"/>
    <col min="341" max="341" width="8" bestFit="1" customWidth="1"/>
    <col min="342" max="342" width="52.85546875" bestFit="1" customWidth="1"/>
    <col min="343" max="343" width="48.7109375" bestFit="1" customWidth="1"/>
    <col min="344" max="344" width="7.28515625" bestFit="1" customWidth="1"/>
    <col min="345" max="345" width="8" bestFit="1" customWidth="1"/>
    <col min="346" max="346" width="9.140625" bestFit="1" customWidth="1"/>
    <col min="347" max="347" width="52.85546875" bestFit="1" customWidth="1"/>
    <col min="348" max="348" width="45.28515625" bestFit="1" customWidth="1"/>
    <col min="349" max="349" width="7.28515625" bestFit="1" customWidth="1"/>
    <col min="350" max="350" width="8" bestFit="1" customWidth="1"/>
    <col min="351" max="351" width="9.140625" bestFit="1" customWidth="1"/>
    <col min="352" max="352" width="49.42578125" bestFit="1" customWidth="1"/>
    <col min="353" max="353" width="45.140625" bestFit="1" customWidth="1"/>
    <col min="354" max="354" width="7.28515625" bestFit="1" customWidth="1"/>
    <col min="355" max="355" width="8" bestFit="1" customWidth="1"/>
    <col min="356" max="356" width="49.28515625" bestFit="1" customWidth="1"/>
    <col min="357" max="357" width="45.140625" bestFit="1" customWidth="1"/>
    <col min="358" max="358" width="7.28515625" bestFit="1" customWidth="1"/>
    <col min="360" max="360" width="49.28515625" bestFit="1" customWidth="1"/>
    <col min="361" max="361" width="45.42578125" bestFit="1" customWidth="1"/>
    <col min="362" max="362" width="7.28515625" bestFit="1" customWidth="1"/>
    <col min="363" max="363" width="8" bestFit="1" customWidth="1"/>
    <col min="365" max="365" width="49.5703125" bestFit="1" customWidth="1"/>
    <col min="366" max="366" width="46.5703125" bestFit="1" customWidth="1"/>
    <col min="367" max="367" width="7.28515625" bestFit="1" customWidth="1"/>
    <col min="368" max="368" width="8" bestFit="1" customWidth="1"/>
    <col min="370" max="370" width="50.85546875" bestFit="1" customWidth="1"/>
    <col min="371" max="371" width="45.140625" bestFit="1" customWidth="1"/>
    <col min="372" max="372" width="7.28515625" bestFit="1" customWidth="1"/>
    <col min="373" max="373" width="8" bestFit="1" customWidth="1"/>
    <col min="374" max="374" width="49.28515625" bestFit="1" customWidth="1"/>
    <col min="375" max="375" width="45.42578125" bestFit="1" customWidth="1"/>
    <col min="376" max="376" width="7.28515625" bestFit="1" customWidth="1"/>
    <col min="377" max="377" width="49.5703125" bestFit="1" customWidth="1"/>
    <col min="378" max="378" width="46.28515625" bestFit="1" customWidth="1"/>
    <col min="379" max="379" width="7.28515625" bestFit="1" customWidth="1"/>
    <col min="380" max="380" width="8" bestFit="1" customWidth="1"/>
    <col min="382" max="382" width="50.5703125" bestFit="1" customWidth="1"/>
    <col min="383" max="383" width="42.5703125" bestFit="1" customWidth="1"/>
    <col min="384" max="384" width="7.28515625" bestFit="1" customWidth="1"/>
    <col min="385" max="385" width="8" bestFit="1" customWidth="1"/>
    <col min="387" max="387" width="46.85546875" bestFit="1" customWidth="1"/>
    <col min="388" max="388" width="44.140625" bestFit="1" customWidth="1"/>
    <col min="389" max="389" width="48.28515625" bestFit="1" customWidth="1"/>
    <col min="390" max="390" width="46.140625" bestFit="1" customWidth="1"/>
    <col min="391" max="391" width="7.28515625" bestFit="1" customWidth="1"/>
    <col min="392" max="392" width="8" bestFit="1" customWidth="1"/>
    <col min="394" max="394" width="50.42578125" bestFit="1" customWidth="1"/>
    <col min="395" max="395" width="44.28515625" bestFit="1" customWidth="1"/>
    <col min="396" max="396" width="7.28515625" bestFit="1" customWidth="1"/>
    <col min="397" max="397" width="48.42578125" bestFit="1" customWidth="1"/>
    <col min="398" max="398" width="47.140625" bestFit="1" customWidth="1"/>
    <col min="399" max="399" width="7.28515625" bestFit="1" customWidth="1"/>
    <col min="400" max="400" width="8" bestFit="1" customWidth="1"/>
    <col min="401" max="401" width="51.42578125" bestFit="1" customWidth="1"/>
    <col min="402" max="402" width="46.7109375" bestFit="1" customWidth="1"/>
    <col min="403" max="403" width="7.28515625" bestFit="1" customWidth="1"/>
    <col min="404" max="404" width="8" bestFit="1" customWidth="1"/>
    <col min="406" max="406" width="51" bestFit="1" customWidth="1"/>
    <col min="407" max="407" width="43.42578125" bestFit="1" customWidth="1"/>
    <col min="408" max="408" width="7.28515625" bestFit="1" customWidth="1"/>
    <col min="409" max="409" width="8" bestFit="1" customWidth="1"/>
    <col min="411" max="411" width="47.7109375" bestFit="1" customWidth="1"/>
    <col min="412" max="412" width="47.140625" bestFit="1" customWidth="1"/>
    <col min="413" max="413" width="7.28515625" bestFit="1" customWidth="1"/>
    <col min="414" max="414" width="8" bestFit="1" customWidth="1"/>
    <col min="416" max="416" width="51.42578125" bestFit="1" customWidth="1"/>
    <col min="417" max="417" width="47.140625" bestFit="1" customWidth="1"/>
    <col min="418" max="418" width="7.28515625" bestFit="1" customWidth="1"/>
    <col min="419" max="419" width="8" bestFit="1" customWidth="1"/>
    <col min="421" max="421" width="51.42578125" bestFit="1" customWidth="1"/>
    <col min="422" max="422" width="47.42578125" bestFit="1" customWidth="1"/>
    <col min="423" max="423" width="7.28515625" bestFit="1" customWidth="1"/>
    <col min="424" max="424" width="8" bestFit="1" customWidth="1"/>
    <col min="426" max="426" width="51.7109375" bestFit="1" customWidth="1"/>
    <col min="427" max="427" width="43.5703125" bestFit="1" customWidth="1"/>
    <col min="428" max="428" width="7.28515625" bestFit="1" customWidth="1"/>
    <col min="429" max="429" width="8" bestFit="1" customWidth="1"/>
    <col min="430" max="430" width="47.85546875" bestFit="1" customWidth="1"/>
    <col min="431" max="431" width="43.5703125" bestFit="1" customWidth="1"/>
    <col min="432" max="432" width="7.28515625" bestFit="1" customWidth="1"/>
    <col min="433" max="433" width="8" bestFit="1" customWidth="1"/>
    <col min="435" max="435" width="47.85546875" bestFit="1" customWidth="1"/>
    <col min="436" max="436" width="43.5703125" bestFit="1" customWidth="1"/>
    <col min="437" max="437" width="7.28515625" bestFit="1" customWidth="1"/>
    <col min="438" max="438" width="8" bestFit="1" customWidth="1"/>
    <col min="440" max="440" width="47.85546875" bestFit="1" customWidth="1"/>
    <col min="441" max="441" width="43.5703125" bestFit="1" customWidth="1"/>
    <col min="442" max="442" width="7.28515625" bestFit="1" customWidth="1"/>
    <col min="443" max="443" width="8" bestFit="1" customWidth="1"/>
    <col min="445" max="445" width="47.85546875" bestFit="1" customWidth="1"/>
    <col min="446" max="446" width="44" bestFit="1" customWidth="1"/>
    <col min="447" max="447" width="48.140625" bestFit="1" customWidth="1"/>
    <col min="448" max="448" width="46.7109375" bestFit="1" customWidth="1"/>
    <col min="449" max="449" width="7.28515625" bestFit="1" customWidth="1"/>
    <col min="450" max="450" width="51" bestFit="1" customWidth="1"/>
    <col min="451" max="451" width="47.7109375" bestFit="1" customWidth="1"/>
    <col min="452" max="452" width="7.28515625" bestFit="1" customWidth="1"/>
    <col min="453" max="453" width="8" bestFit="1" customWidth="1"/>
    <col min="454" max="454" width="52" bestFit="1" customWidth="1"/>
    <col min="455" max="455" width="48.7109375" bestFit="1" customWidth="1"/>
    <col min="456" max="456" width="7.28515625" bestFit="1" customWidth="1"/>
    <col min="457" max="457" width="8" bestFit="1" customWidth="1"/>
    <col min="458" max="458" width="52.85546875" bestFit="1" customWidth="1"/>
    <col min="459" max="459" width="54.42578125" bestFit="1" customWidth="1"/>
    <col min="460" max="460" width="7.28515625" bestFit="1" customWidth="1"/>
    <col min="461" max="461" width="8" bestFit="1" customWidth="1"/>
    <col min="462" max="462" width="58.7109375" bestFit="1" customWidth="1"/>
    <col min="463" max="463" width="55.28515625" bestFit="1" customWidth="1"/>
    <col min="464" max="464" width="7.28515625" bestFit="1" customWidth="1"/>
    <col min="465" max="465" width="8" bestFit="1" customWidth="1"/>
    <col min="466" max="466" width="59.5703125" bestFit="1" customWidth="1"/>
    <col min="467" max="467" width="48.85546875" bestFit="1" customWidth="1"/>
    <col min="468" max="468" width="7.28515625" bestFit="1" customWidth="1"/>
    <col min="469" max="469" width="8" bestFit="1" customWidth="1"/>
    <col min="471" max="471" width="53" bestFit="1" customWidth="1"/>
    <col min="472" max="472" width="49.7109375" bestFit="1" customWidth="1"/>
    <col min="473" max="473" width="7.28515625" bestFit="1" customWidth="1"/>
    <col min="475" max="475" width="53.85546875" bestFit="1" customWidth="1"/>
    <col min="476" max="476" width="47.28515625" bestFit="1" customWidth="1"/>
    <col min="477" max="477" width="7.28515625" bestFit="1" customWidth="1"/>
    <col min="478" max="478" width="8" bestFit="1" customWidth="1"/>
    <col min="480" max="480" width="51.5703125" bestFit="1" customWidth="1"/>
    <col min="481" max="481" width="48.28515625" bestFit="1" customWidth="1"/>
    <col min="482" max="482" width="7.28515625" bestFit="1" customWidth="1"/>
    <col min="483" max="483" width="8" bestFit="1" customWidth="1"/>
    <col min="485" max="485" width="52.42578125" bestFit="1" customWidth="1"/>
    <col min="486" max="486" width="10" bestFit="1" customWidth="1"/>
  </cols>
  <sheetData>
    <row r="3" spans="1:486" x14ac:dyDescent="0.25">
      <c r="A3" s="2" t="s">
        <v>782</v>
      </c>
      <c r="B3" s="2" t="s">
        <v>485</v>
      </c>
    </row>
    <row r="4" spans="1:486" x14ac:dyDescent="0.25">
      <c r="B4" t="s">
        <v>1</v>
      </c>
      <c r="D4" t="s">
        <v>840</v>
      </c>
      <c r="E4" t="s">
        <v>2</v>
      </c>
      <c r="I4" t="s">
        <v>805</v>
      </c>
      <c r="J4" t="s">
        <v>3</v>
      </c>
      <c r="N4" t="s">
        <v>806</v>
      </c>
      <c r="O4" t="s">
        <v>4</v>
      </c>
      <c r="S4" t="s">
        <v>807</v>
      </c>
      <c r="T4" t="s">
        <v>5</v>
      </c>
      <c r="X4" t="s">
        <v>808</v>
      </c>
      <c r="Y4" t="s">
        <v>6</v>
      </c>
      <c r="AC4" t="s">
        <v>787</v>
      </c>
      <c r="AD4" t="s">
        <v>7</v>
      </c>
      <c r="AH4" t="s">
        <v>788</v>
      </c>
      <c r="AI4" t="s">
        <v>8</v>
      </c>
      <c r="AM4" t="s">
        <v>789</v>
      </c>
      <c r="AN4" t="s">
        <v>9</v>
      </c>
      <c r="AR4" t="s">
        <v>790</v>
      </c>
      <c r="AS4" t="s">
        <v>10</v>
      </c>
      <c r="AW4" t="s">
        <v>791</v>
      </c>
      <c r="AX4" t="s">
        <v>11</v>
      </c>
      <c r="BB4" t="s">
        <v>792</v>
      </c>
      <c r="BC4" t="s">
        <v>12</v>
      </c>
      <c r="BG4" t="s">
        <v>809</v>
      </c>
      <c r="BH4" t="s">
        <v>13</v>
      </c>
      <c r="BL4" t="s">
        <v>810</v>
      </c>
      <c r="BM4" t="s">
        <v>14</v>
      </c>
      <c r="BQ4" t="s">
        <v>811</v>
      </c>
      <c r="BR4" t="s">
        <v>15</v>
      </c>
      <c r="BV4" t="s">
        <v>841</v>
      </c>
      <c r="BW4" t="s">
        <v>16</v>
      </c>
      <c r="CA4" t="s">
        <v>793</v>
      </c>
      <c r="CB4" t="s">
        <v>17</v>
      </c>
      <c r="CF4" t="s">
        <v>794</v>
      </c>
      <c r="CG4" t="s">
        <v>18</v>
      </c>
      <c r="CK4" t="s">
        <v>795</v>
      </c>
      <c r="CL4" t="s">
        <v>19</v>
      </c>
      <c r="CN4" t="s">
        <v>842</v>
      </c>
      <c r="CO4" t="s">
        <v>20</v>
      </c>
      <c r="CS4" t="s">
        <v>812</v>
      </c>
      <c r="CT4" t="s">
        <v>21</v>
      </c>
      <c r="CW4" t="s">
        <v>813</v>
      </c>
      <c r="CX4" t="s">
        <v>22</v>
      </c>
      <c r="DB4" t="s">
        <v>814</v>
      </c>
      <c r="DC4" t="s">
        <v>23</v>
      </c>
      <c r="DG4" t="s">
        <v>815</v>
      </c>
      <c r="DH4" t="s">
        <v>24</v>
      </c>
      <c r="DL4" t="s">
        <v>816</v>
      </c>
      <c r="DM4" t="s">
        <v>25</v>
      </c>
      <c r="DQ4" t="s">
        <v>843</v>
      </c>
      <c r="DR4" t="s">
        <v>26</v>
      </c>
      <c r="DU4" t="s">
        <v>844</v>
      </c>
      <c r="DV4" t="s">
        <v>27</v>
      </c>
      <c r="DZ4" t="s">
        <v>796</v>
      </c>
      <c r="EA4" t="s">
        <v>28</v>
      </c>
      <c r="EE4" t="s">
        <v>797</v>
      </c>
      <c r="EF4" t="s">
        <v>29</v>
      </c>
      <c r="EJ4" t="s">
        <v>798</v>
      </c>
      <c r="EK4" t="s">
        <v>30</v>
      </c>
      <c r="EO4" t="s">
        <v>799</v>
      </c>
      <c r="EP4" t="s">
        <v>31</v>
      </c>
      <c r="ET4" t="s">
        <v>800</v>
      </c>
      <c r="EU4" t="s">
        <v>32</v>
      </c>
      <c r="EY4" t="s">
        <v>801</v>
      </c>
      <c r="EZ4" t="s">
        <v>33</v>
      </c>
      <c r="FD4" t="s">
        <v>802</v>
      </c>
      <c r="FE4" t="s">
        <v>34</v>
      </c>
      <c r="FI4" t="s">
        <v>845</v>
      </c>
      <c r="FJ4" t="s">
        <v>35</v>
      </c>
      <c r="FM4" t="s">
        <v>846</v>
      </c>
      <c r="FN4" t="s">
        <v>36</v>
      </c>
      <c r="FQ4" t="s">
        <v>817</v>
      </c>
      <c r="FR4" t="s">
        <v>37</v>
      </c>
      <c r="FU4" t="s">
        <v>818</v>
      </c>
      <c r="FV4" t="s">
        <v>38</v>
      </c>
      <c r="FZ4" t="s">
        <v>819</v>
      </c>
      <c r="GA4" t="s">
        <v>39</v>
      </c>
      <c r="GE4" t="s">
        <v>820</v>
      </c>
      <c r="GF4" t="s">
        <v>40</v>
      </c>
      <c r="GJ4" t="s">
        <v>847</v>
      </c>
      <c r="GK4" t="s">
        <v>41</v>
      </c>
      <c r="GM4" t="s">
        <v>848</v>
      </c>
      <c r="GN4" t="s">
        <v>42</v>
      </c>
      <c r="GR4" t="s">
        <v>849</v>
      </c>
      <c r="GS4" t="s">
        <v>43</v>
      </c>
      <c r="GW4" t="s">
        <v>821</v>
      </c>
      <c r="GX4" t="s">
        <v>44</v>
      </c>
      <c r="HB4" t="s">
        <v>822</v>
      </c>
      <c r="HC4" t="s">
        <v>45</v>
      </c>
      <c r="HG4" t="s">
        <v>823</v>
      </c>
      <c r="HH4" t="s">
        <v>46</v>
      </c>
      <c r="HL4" t="s">
        <v>824</v>
      </c>
      <c r="HM4" t="s">
        <v>47</v>
      </c>
      <c r="HQ4" t="s">
        <v>825</v>
      </c>
      <c r="HR4" t="s">
        <v>48</v>
      </c>
      <c r="HV4" t="s">
        <v>734</v>
      </c>
      <c r="HW4" t="s">
        <v>49</v>
      </c>
      <c r="IA4" t="s">
        <v>735</v>
      </c>
      <c r="IB4" t="s">
        <v>50</v>
      </c>
      <c r="IF4" t="s">
        <v>736</v>
      </c>
      <c r="IG4" t="s">
        <v>447</v>
      </c>
      <c r="IH4" t="s">
        <v>737</v>
      </c>
      <c r="II4" t="s">
        <v>51</v>
      </c>
      <c r="IM4" t="s">
        <v>850</v>
      </c>
      <c r="IN4" t="s">
        <v>52</v>
      </c>
      <c r="IR4" t="s">
        <v>851</v>
      </c>
      <c r="IS4" t="s">
        <v>53</v>
      </c>
      <c r="IW4" t="s">
        <v>738</v>
      </c>
      <c r="IX4" t="s">
        <v>54</v>
      </c>
      <c r="JB4" t="s">
        <v>739</v>
      </c>
      <c r="JC4" t="s">
        <v>55</v>
      </c>
      <c r="JG4" t="s">
        <v>740</v>
      </c>
      <c r="JH4" t="s">
        <v>56</v>
      </c>
      <c r="JL4" t="s">
        <v>741</v>
      </c>
      <c r="JM4" t="s">
        <v>57</v>
      </c>
      <c r="JQ4" t="s">
        <v>742</v>
      </c>
      <c r="JR4" t="s">
        <v>58</v>
      </c>
      <c r="JV4" t="s">
        <v>743</v>
      </c>
      <c r="JW4" t="s">
        <v>59</v>
      </c>
      <c r="KA4" t="s">
        <v>826</v>
      </c>
      <c r="KB4" t="s">
        <v>60</v>
      </c>
      <c r="KF4" t="s">
        <v>827</v>
      </c>
      <c r="KG4" t="s">
        <v>61</v>
      </c>
      <c r="KK4" t="s">
        <v>828</v>
      </c>
      <c r="KL4" t="s">
        <v>62</v>
      </c>
      <c r="KP4" t="s">
        <v>829</v>
      </c>
      <c r="KQ4" t="s">
        <v>63</v>
      </c>
      <c r="KU4" t="s">
        <v>830</v>
      </c>
      <c r="KV4" t="s">
        <v>64</v>
      </c>
      <c r="KZ4" t="s">
        <v>831</v>
      </c>
      <c r="LA4" t="s">
        <v>65</v>
      </c>
      <c r="LC4" t="s">
        <v>852</v>
      </c>
      <c r="LD4" t="s">
        <v>66</v>
      </c>
      <c r="LF4" t="s">
        <v>832</v>
      </c>
      <c r="LG4" t="s">
        <v>67</v>
      </c>
      <c r="LK4" t="s">
        <v>853</v>
      </c>
      <c r="LL4" t="s">
        <v>68</v>
      </c>
      <c r="LP4" t="s">
        <v>744</v>
      </c>
      <c r="LQ4" t="s">
        <v>69</v>
      </c>
      <c r="LU4" t="s">
        <v>745</v>
      </c>
      <c r="LV4" t="s">
        <v>70</v>
      </c>
      <c r="LZ4" t="s">
        <v>746</v>
      </c>
      <c r="MA4" t="s">
        <v>71</v>
      </c>
      <c r="MD4" t="s">
        <v>747</v>
      </c>
      <c r="ME4" t="s">
        <v>72</v>
      </c>
      <c r="MI4" t="s">
        <v>748</v>
      </c>
      <c r="MJ4" t="s">
        <v>73</v>
      </c>
      <c r="MN4" t="s">
        <v>854</v>
      </c>
      <c r="MO4" t="s">
        <v>74</v>
      </c>
      <c r="MR4" t="s">
        <v>749</v>
      </c>
      <c r="MS4" t="s">
        <v>75</v>
      </c>
      <c r="MV4" t="s">
        <v>750</v>
      </c>
      <c r="MW4" t="s">
        <v>76</v>
      </c>
      <c r="NA4" t="s">
        <v>855</v>
      </c>
      <c r="NB4" t="s">
        <v>77</v>
      </c>
      <c r="NF4" t="s">
        <v>751</v>
      </c>
      <c r="NG4" t="s">
        <v>78</v>
      </c>
      <c r="NJ4" t="s">
        <v>752</v>
      </c>
      <c r="NK4" t="s">
        <v>79</v>
      </c>
      <c r="NM4" t="s">
        <v>753</v>
      </c>
      <c r="NN4" t="s">
        <v>779</v>
      </c>
      <c r="NR4" t="s">
        <v>833</v>
      </c>
      <c r="NS4" t="s">
        <v>80</v>
      </c>
      <c r="NW4" t="s">
        <v>834</v>
      </c>
      <c r="NX4" t="s">
        <v>448</v>
      </c>
      <c r="NY4" t="s">
        <v>856</v>
      </c>
      <c r="NZ4" t="s">
        <v>81</v>
      </c>
      <c r="OD4" t="s">
        <v>835</v>
      </c>
      <c r="OE4" t="s">
        <v>82</v>
      </c>
      <c r="OG4" t="s">
        <v>857</v>
      </c>
      <c r="OH4" t="s">
        <v>83</v>
      </c>
      <c r="OK4" t="s">
        <v>754</v>
      </c>
      <c r="OL4" t="s">
        <v>84</v>
      </c>
      <c r="OP4" t="s">
        <v>755</v>
      </c>
      <c r="OQ4" t="s">
        <v>85</v>
      </c>
      <c r="OU4" t="s">
        <v>756</v>
      </c>
      <c r="OV4" t="s">
        <v>86</v>
      </c>
      <c r="OZ4" t="s">
        <v>757</v>
      </c>
      <c r="PA4" t="s">
        <v>87</v>
      </c>
      <c r="PE4" t="s">
        <v>758</v>
      </c>
      <c r="PF4" t="s">
        <v>88</v>
      </c>
      <c r="PJ4" t="s">
        <v>759</v>
      </c>
      <c r="PK4" t="s">
        <v>89</v>
      </c>
      <c r="PN4" t="s">
        <v>760</v>
      </c>
      <c r="PO4" t="s">
        <v>90</v>
      </c>
      <c r="PS4" t="s">
        <v>761</v>
      </c>
      <c r="PT4" t="s">
        <v>91</v>
      </c>
      <c r="PX4" t="s">
        <v>762</v>
      </c>
      <c r="PY4" t="s">
        <v>92</v>
      </c>
      <c r="QC4" t="s">
        <v>763</v>
      </c>
      <c r="QD4" t="s">
        <v>93</v>
      </c>
      <c r="QE4" t="s">
        <v>858</v>
      </c>
      <c r="QF4" t="s">
        <v>94</v>
      </c>
      <c r="QH4" t="s">
        <v>859</v>
      </c>
      <c r="QI4" t="s">
        <v>95</v>
      </c>
      <c r="QL4" t="s">
        <v>836</v>
      </c>
      <c r="QM4" t="s">
        <v>96</v>
      </c>
      <c r="QP4" t="s">
        <v>764</v>
      </c>
      <c r="QQ4" t="s">
        <v>97</v>
      </c>
      <c r="QT4" t="s">
        <v>837</v>
      </c>
      <c r="QU4" t="s">
        <v>98</v>
      </c>
      <c r="QX4" t="s">
        <v>765</v>
      </c>
      <c r="QY4" t="s">
        <v>99</v>
      </c>
      <c r="RC4" t="s">
        <v>838</v>
      </c>
      <c r="RD4" t="s">
        <v>100</v>
      </c>
      <c r="RG4" t="s">
        <v>803</v>
      </c>
      <c r="RH4" t="s">
        <v>446</v>
      </c>
      <c r="RL4" t="s">
        <v>839</v>
      </c>
      <c r="RM4" t="s">
        <v>101</v>
      </c>
      <c r="RQ4" t="s">
        <v>804</v>
      </c>
      <c r="RR4" t="s">
        <v>483</v>
      </c>
    </row>
    <row r="5" spans="1:486" x14ac:dyDescent="0.25">
      <c r="A5" s="2" t="s">
        <v>482</v>
      </c>
      <c r="B5" t="s">
        <v>771</v>
      </c>
      <c r="C5" t="s">
        <v>102</v>
      </c>
      <c r="E5" t="s">
        <v>771</v>
      </c>
      <c r="F5" t="s">
        <v>102</v>
      </c>
      <c r="G5" t="s">
        <v>103</v>
      </c>
      <c r="H5" t="s">
        <v>104</v>
      </c>
      <c r="J5" t="s">
        <v>771</v>
      </c>
      <c r="K5" t="s">
        <v>102</v>
      </c>
      <c r="L5" t="s">
        <v>103</v>
      </c>
      <c r="M5" t="s">
        <v>104</v>
      </c>
      <c r="O5" t="s">
        <v>771</v>
      </c>
      <c r="P5" t="s">
        <v>102</v>
      </c>
      <c r="Q5" t="s">
        <v>103</v>
      </c>
      <c r="R5" t="s">
        <v>104</v>
      </c>
      <c r="T5" t="s">
        <v>771</v>
      </c>
      <c r="U5" t="s">
        <v>102</v>
      </c>
      <c r="V5" t="s">
        <v>103</v>
      </c>
      <c r="W5" t="s">
        <v>104</v>
      </c>
      <c r="Y5" t="s">
        <v>771</v>
      </c>
      <c r="Z5" t="s">
        <v>102</v>
      </c>
      <c r="AA5" t="s">
        <v>103</v>
      </c>
      <c r="AB5" t="s">
        <v>104</v>
      </c>
      <c r="AD5" t="s">
        <v>771</v>
      </c>
      <c r="AE5" t="s">
        <v>102</v>
      </c>
      <c r="AF5" t="s">
        <v>103</v>
      </c>
      <c r="AG5" t="s">
        <v>104</v>
      </c>
      <c r="AI5" t="s">
        <v>771</v>
      </c>
      <c r="AJ5" t="s">
        <v>102</v>
      </c>
      <c r="AK5" t="s">
        <v>103</v>
      </c>
      <c r="AL5" t="s">
        <v>104</v>
      </c>
      <c r="AN5" t="s">
        <v>771</v>
      </c>
      <c r="AO5" t="s">
        <v>102</v>
      </c>
      <c r="AP5" t="s">
        <v>103</v>
      </c>
      <c r="AQ5" t="s">
        <v>104</v>
      </c>
      <c r="AS5" t="s">
        <v>771</v>
      </c>
      <c r="AT5" t="s">
        <v>102</v>
      </c>
      <c r="AU5" t="s">
        <v>103</v>
      </c>
      <c r="AV5" t="s">
        <v>104</v>
      </c>
      <c r="AX5" t="s">
        <v>771</v>
      </c>
      <c r="AY5" t="s">
        <v>102</v>
      </c>
      <c r="AZ5" t="s">
        <v>103</v>
      </c>
      <c r="BA5" t="s">
        <v>104</v>
      </c>
      <c r="BC5" t="s">
        <v>771</v>
      </c>
      <c r="BD5" t="s">
        <v>102</v>
      </c>
      <c r="BE5" t="s">
        <v>103</v>
      </c>
      <c r="BF5" t="s">
        <v>104</v>
      </c>
      <c r="BH5" t="s">
        <v>771</v>
      </c>
      <c r="BI5" t="s">
        <v>102</v>
      </c>
      <c r="BJ5" t="s">
        <v>103</v>
      </c>
      <c r="BK5" t="s">
        <v>104</v>
      </c>
      <c r="BM5" t="s">
        <v>771</v>
      </c>
      <c r="BN5" t="s">
        <v>102</v>
      </c>
      <c r="BO5" t="s">
        <v>103</v>
      </c>
      <c r="BP5" t="s">
        <v>104</v>
      </c>
      <c r="BR5" t="s">
        <v>771</v>
      </c>
      <c r="BS5" t="s">
        <v>102</v>
      </c>
      <c r="BT5" t="s">
        <v>103</v>
      </c>
      <c r="BU5" t="s">
        <v>104</v>
      </c>
      <c r="BW5" t="s">
        <v>771</v>
      </c>
      <c r="BX5" t="s">
        <v>102</v>
      </c>
      <c r="BY5" t="s">
        <v>103</v>
      </c>
      <c r="BZ5" t="s">
        <v>104</v>
      </c>
      <c r="CB5" t="s">
        <v>771</v>
      </c>
      <c r="CC5" t="s">
        <v>102</v>
      </c>
      <c r="CD5" t="s">
        <v>103</v>
      </c>
      <c r="CE5" t="s">
        <v>104</v>
      </c>
      <c r="CG5" t="s">
        <v>771</v>
      </c>
      <c r="CH5" t="s">
        <v>102</v>
      </c>
      <c r="CI5" t="s">
        <v>103</v>
      </c>
      <c r="CJ5" t="s">
        <v>104</v>
      </c>
      <c r="CL5" t="s">
        <v>771</v>
      </c>
      <c r="CM5" t="s">
        <v>102</v>
      </c>
      <c r="CO5" t="s">
        <v>771</v>
      </c>
      <c r="CP5" t="s">
        <v>102</v>
      </c>
      <c r="CQ5" t="s">
        <v>103</v>
      </c>
      <c r="CR5" t="s">
        <v>104</v>
      </c>
      <c r="CT5" t="s">
        <v>771</v>
      </c>
      <c r="CU5" t="s">
        <v>102</v>
      </c>
      <c r="CV5" t="s">
        <v>103</v>
      </c>
      <c r="CX5" t="s">
        <v>771</v>
      </c>
      <c r="CY5" t="s">
        <v>102</v>
      </c>
      <c r="CZ5" t="s">
        <v>103</v>
      </c>
      <c r="DA5" t="s">
        <v>104</v>
      </c>
      <c r="DC5" t="s">
        <v>771</v>
      </c>
      <c r="DD5" t="s">
        <v>102</v>
      </c>
      <c r="DE5" t="s">
        <v>103</v>
      </c>
      <c r="DF5" t="s">
        <v>104</v>
      </c>
      <c r="DH5" t="s">
        <v>771</v>
      </c>
      <c r="DI5" t="s">
        <v>102</v>
      </c>
      <c r="DJ5" t="s">
        <v>103</v>
      </c>
      <c r="DK5" t="s">
        <v>104</v>
      </c>
      <c r="DM5" t="s">
        <v>771</v>
      </c>
      <c r="DN5" t="s">
        <v>102</v>
      </c>
      <c r="DO5" t="s">
        <v>103</v>
      </c>
      <c r="DP5" t="s">
        <v>104</v>
      </c>
      <c r="DR5" t="s">
        <v>771</v>
      </c>
      <c r="DS5" t="s">
        <v>102</v>
      </c>
      <c r="DT5" t="s">
        <v>103</v>
      </c>
      <c r="DV5" t="s">
        <v>771</v>
      </c>
      <c r="DW5" t="s">
        <v>102</v>
      </c>
      <c r="DX5" t="s">
        <v>103</v>
      </c>
      <c r="DY5" t="s">
        <v>104</v>
      </c>
      <c r="EA5" t="s">
        <v>771</v>
      </c>
      <c r="EB5" t="s">
        <v>102</v>
      </c>
      <c r="EC5" t="s">
        <v>103</v>
      </c>
      <c r="ED5" t="s">
        <v>104</v>
      </c>
      <c r="EF5" t="s">
        <v>771</v>
      </c>
      <c r="EG5" t="s">
        <v>102</v>
      </c>
      <c r="EH5" t="s">
        <v>103</v>
      </c>
      <c r="EI5" t="s">
        <v>104</v>
      </c>
      <c r="EK5" t="s">
        <v>771</v>
      </c>
      <c r="EL5" t="s">
        <v>102</v>
      </c>
      <c r="EM5" t="s">
        <v>103</v>
      </c>
      <c r="EN5" t="s">
        <v>104</v>
      </c>
      <c r="EP5" t="s">
        <v>771</v>
      </c>
      <c r="EQ5" t="s">
        <v>102</v>
      </c>
      <c r="ER5" t="s">
        <v>103</v>
      </c>
      <c r="ES5" t="s">
        <v>104</v>
      </c>
      <c r="EU5" t="s">
        <v>771</v>
      </c>
      <c r="EV5" t="s">
        <v>102</v>
      </c>
      <c r="EW5" t="s">
        <v>103</v>
      </c>
      <c r="EX5" t="s">
        <v>104</v>
      </c>
      <c r="EZ5" t="s">
        <v>771</v>
      </c>
      <c r="FA5" t="s">
        <v>102</v>
      </c>
      <c r="FB5" t="s">
        <v>103</v>
      </c>
      <c r="FC5" t="s">
        <v>104</v>
      </c>
      <c r="FE5" t="s">
        <v>771</v>
      </c>
      <c r="FF5" t="s">
        <v>102</v>
      </c>
      <c r="FG5" t="s">
        <v>103</v>
      </c>
      <c r="FH5" t="s">
        <v>104</v>
      </c>
      <c r="FJ5" t="s">
        <v>771</v>
      </c>
      <c r="FK5" t="s">
        <v>102</v>
      </c>
      <c r="FL5" t="s">
        <v>104</v>
      </c>
      <c r="FN5" t="s">
        <v>771</v>
      </c>
      <c r="FO5" t="s">
        <v>102</v>
      </c>
      <c r="FP5" t="s">
        <v>103</v>
      </c>
      <c r="FR5" t="s">
        <v>771</v>
      </c>
      <c r="FS5" t="s">
        <v>102</v>
      </c>
      <c r="FT5" t="s">
        <v>103</v>
      </c>
      <c r="FV5" t="s">
        <v>771</v>
      </c>
      <c r="FW5" t="s">
        <v>102</v>
      </c>
      <c r="FX5" t="s">
        <v>103</v>
      </c>
      <c r="FY5" t="s">
        <v>104</v>
      </c>
      <c r="GA5" t="s">
        <v>771</v>
      </c>
      <c r="GB5" t="s">
        <v>102</v>
      </c>
      <c r="GC5" t="s">
        <v>103</v>
      </c>
      <c r="GD5" t="s">
        <v>104</v>
      </c>
      <c r="GF5" t="s">
        <v>771</v>
      </c>
      <c r="GG5" t="s">
        <v>102</v>
      </c>
      <c r="GH5" t="s">
        <v>103</v>
      </c>
      <c r="GI5" t="s">
        <v>104</v>
      </c>
      <c r="GK5" t="s">
        <v>771</v>
      </c>
      <c r="GL5" t="s">
        <v>102</v>
      </c>
      <c r="GN5" t="s">
        <v>771</v>
      </c>
      <c r="GO5" t="s">
        <v>102</v>
      </c>
      <c r="GP5" t="s">
        <v>103</v>
      </c>
      <c r="GQ5" t="s">
        <v>104</v>
      </c>
      <c r="GS5" t="s">
        <v>771</v>
      </c>
      <c r="GT5" t="s">
        <v>102</v>
      </c>
      <c r="GU5" t="s">
        <v>103</v>
      </c>
      <c r="GV5" t="s">
        <v>104</v>
      </c>
      <c r="GX5" t="s">
        <v>771</v>
      </c>
      <c r="GY5" t="s">
        <v>102</v>
      </c>
      <c r="GZ5" t="s">
        <v>103</v>
      </c>
      <c r="HA5" t="s">
        <v>104</v>
      </c>
      <c r="HC5" t="s">
        <v>771</v>
      </c>
      <c r="HD5" t="s">
        <v>102</v>
      </c>
      <c r="HE5" t="s">
        <v>103</v>
      </c>
      <c r="HF5" t="s">
        <v>104</v>
      </c>
      <c r="HH5" t="s">
        <v>771</v>
      </c>
      <c r="HI5" t="s">
        <v>102</v>
      </c>
      <c r="HJ5" t="s">
        <v>103</v>
      </c>
      <c r="HK5" t="s">
        <v>104</v>
      </c>
      <c r="HM5" t="s">
        <v>771</v>
      </c>
      <c r="HN5" t="s">
        <v>102</v>
      </c>
      <c r="HO5" t="s">
        <v>103</v>
      </c>
      <c r="HP5" t="s">
        <v>104</v>
      </c>
      <c r="HR5" t="s">
        <v>771</v>
      </c>
      <c r="HS5" t="s">
        <v>102</v>
      </c>
      <c r="HT5" t="s">
        <v>103</v>
      </c>
      <c r="HU5" t="s">
        <v>104</v>
      </c>
      <c r="HW5" t="s">
        <v>771</v>
      </c>
      <c r="HX5" t="s">
        <v>102</v>
      </c>
      <c r="HY5" t="s">
        <v>103</v>
      </c>
      <c r="HZ5" t="s">
        <v>104</v>
      </c>
      <c r="IB5" t="s">
        <v>771</v>
      </c>
      <c r="IC5" t="s">
        <v>102</v>
      </c>
      <c r="ID5" t="s">
        <v>103</v>
      </c>
      <c r="IE5" t="s">
        <v>104</v>
      </c>
      <c r="IG5" t="s">
        <v>771</v>
      </c>
      <c r="II5" t="s">
        <v>771</v>
      </c>
      <c r="IJ5" t="s">
        <v>102</v>
      </c>
      <c r="IK5" t="s">
        <v>103</v>
      </c>
      <c r="IL5" t="s">
        <v>104</v>
      </c>
      <c r="IN5" t="s">
        <v>771</v>
      </c>
      <c r="IO5" t="s">
        <v>102</v>
      </c>
      <c r="IP5" t="s">
        <v>103</v>
      </c>
      <c r="IQ5" t="s">
        <v>104</v>
      </c>
      <c r="IS5" t="s">
        <v>771</v>
      </c>
      <c r="IT5" t="s">
        <v>102</v>
      </c>
      <c r="IU5" t="s">
        <v>103</v>
      </c>
      <c r="IV5" t="s">
        <v>104</v>
      </c>
      <c r="IX5" t="s">
        <v>771</v>
      </c>
      <c r="IY5" t="s">
        <v>102</v>
      </c>
      <c r="IZ5" t="s">
        <v>103</v>
      </c>
      <c r="JA5" t="s">
        <v>104</v>
      </c>
      <c r="JC5" t="s">
        <v>771</v>
      </c>
      <c r="JD5" t="s">
        <v>102</v>
      </c>
      <c r="JE5" t="s">
        <v>103</v>
      </c>
      <c r="JF5" t="s">
        <v>104</v>
      </c>
      <c r="JH5" t="s">
        <v>771</v>
      </c>
      <c r="JI5" t="s">
        <v>102</v>
      </c>
      <c r="JJ5" t="s">
        <v>103</v>
      </c>
      <c r="JK5" t="s">
        <v>104</v>
      </c>
      <c r="JM5" t="s">
        <v>771</v>
      </c>
      <c r="JN5" t="s">
        <v>102</v>
      </c>
      <c r="JO5" t="s">
        <v>103</v>
      </c>
      <c r="JP5" t="s">
        <v>104</v>
      </c>
      <c r="JR5" t="s">
        <v>771</v>
      </c>
      <c r="JS5" t="s">
        <v>102</v>
      </c>
      <c r="JT5" t="s">
        <v>103</v>
      </c>
      <c r="JU5" t="s">
        <v>104</v>
      </c>
      <c r="JW5" t="s">
        <v>771</v>
      </c>
      <c r="JX5" t="s">
        <v>102</v>
      </c>
      <c r="JY5" t="s">
        <v>103</v>
      </c>
      <c r="JZ5" t="s">
        <v>104</v>
      </c>
      <c r="KB5" t="s">
        <v>771</v>
      </c>
      <c r="KC5" t="s">
        <v>102</v>
      </c>
      <c r="KD5" t="s">
        <v>103</v>
      </c>
      <c r="KE5" t="s">
        <v>104</v>
      </c>
      <c r="KG5" t="s">
        <v>771</v>
      </c>
      <c r="KH5" t="s">
        <v>102</v>
      </c>
      <c r="KI5" t="s">
        <v>103</v>
      </c>
      <c r="KJ5" t="s">
        <v>104</v>
      </c>
      <c r="KL5" t="s">
        <v>771</v>
      </c>
      <c r="KM5" t="s">
        <v>102</v>
      </c>
      <c r="KN5" t="s">
        <v>103</v>
      </c>
      <c r="KO5" t="s">
        <v>104</v>
      </c>
      <c r="KQ5" t="s">
        <v>771</v>
      </c>
      <c r="KR5" t="s">
        <v>102</v>
      </c>
      <c r="KS5" t="s">
        <v>103</v>
      </c>
      <c r="KT5" t="s">
        <v>104</v>
      </c>
      <c r="KV5" t="s">
        <v>771</v>
      </c>
      <c r="KW5" t="s">
        <v>102</v>
      </c>
      <c r="KX5" t="s">
        <v>103</v>
      </c>
      <c r="KY5" t="s">
        <v>104</v>
      </c>
      <c r="LA5" t="s">
        <v>771</v>
      </c>
      <c r="LB5" t="s">
        <v>102</v>
      </c>
      <c r="LD5" t="s">
        <v>771</v>
      </c>
      <c r="LE5" t="s">
        <v>102</v>
      </c>
      <c r="LG5" t="s">
        <v>771</v>
      </c>
      <c r="LH5" t="s">
        <v>102</v>
      </c>
      <c r="LI5" t="s">
        <v>103</v>
      </c>
      <c r="LJ5" t="s">
        <v>104</v>
      </c>
      <c r="LL5" t="s">
        <v>771</v>
      </c>
      <c r="LM5" t="s">
        <v>102</v>
      </c>
      <c r="LN5" t="s">
        <v>103</v>
      </c>
      <c r="LO5" t="s">
        <v>104</v>
      </c>
      <c r="LQ5" t="s">
        <v>771</v>
      </c>
      <c r="LR5" t="s">
        <v>102</v>
      </c>
      <c r="LS5" t="s">
        <v>103</v>
      </c>
      <c r="LT5" t="s">
        <v>104</v>
      </c>
      <c r="LV5" t="s">
        <v>771</v>
      </c>
      <c r="LW5" t="s">
        <v>102</v>
      </c>
      <c r="LX5" t="s">
        <v>103</v>
      </c>
      <c r="LY5" t="s">
        <v>104</v>
      </c>
      <c r="MA5" t="s">
        <v>771</v>
      </c>
      <c r="MB5" t="s">
        <v>102</v>
      </c>
      <c r="MC5" t="s">
        <v>103</v>
      </c>
      <c r="ME5" t="s">
        <v>771</v>
      </c>
      <c r="MF5" t="s">
        <v>102</v>
      </c>
      <c r="MG5" t="s">
        <v>103</v>
      </c>
      <c r="MH5" t="s">
        <v>104</v>
      </c>
      <c r="MJ5" t="s">
        <v>771</v>
      </c>
      <c r="MK5" t="s">
        <v>102</v>
      </c>
      <c r="ML5" t="s">
        <v>103</v>
      </c>
      <c r="MM5" t="s">
        <v>104</v>
      </c>
      <c r="MO5" t="s">
        <v>771</v>
      </c>
      <c r="MP5" t="s">
        <v>102</v>
      </c>
      <c r="MQ5" t="s">
        <v>103</v>
      </c>
      <c r="MS5" t="s">
        <v>771</v>
      </c>
      <c r="MT5" t="s">
        <v>102</v>
      </c>
      <c r="MU5" t="s">
        <v>104</v>
      </c>
      <c r="MW5" t="s">
        <v>771</v>
      </c>
      <c r="MX5" t="s">
        <v>102</v>
      </c>
      <c r="MY5" t="s">
        <v>103</v>
      </c>
      <c r="MZ5" t="s">
        <v>104</v>
      </c>
      <c r="NB5" t="s">
        <v>771</v>
      </c>
      <c r="NC5" t="s">
        <v>102</v>
      </c>
      <c r="ND5" t="s">
        <v>103</v>
      </c>
      <c r="NE5" t="s">
        <v>104</v>
      </c>
      <c r="NG5" t="s">
        <v>771</v>
      </c>
      <c r="NH5" t="s">
        <v>102</v>
      </c>
      <c r="NI5" t="s">
        <v>103</v>
      </c>
      <c r="NK5" t="s">
        <v>771</v>
      </c>
      <c r="NL5" t="s">
        <v>102</v>
      </c>
      <c r="NN5" t="s">
        <v>771</v>
      </c>
      <c r="NO5" t="s">
        <v>102</v>
      </c>
      <c r="NP5" t="s">
        <v>103</v>
      </c>
      <c r="NQ5" t="s">
        <v>104</v>
      </c>
      <c r="NS5" t="s">
        <v>771</v>
      </c>
      <c r="NT5" t="s">
        <v>102</v>
      </c>
      <c r="NU5" t="s">
        <v>103</v>
      </c>
      <c r="NV5" t="s">
        <v>104</v>
      </c>
      <c r="NX5" t="s">
        <v>771</v>
      </c>
      <c r="NZ5" t="s">
        <v>771</v>
      </c>
      <c r="OA5" t="s">
        <v>102</v>
      </c>
      <c r="OB5" t="s">
        <v>103</v>
      </c>
      <c r="OC5" t="s">
        <v>104</v>
      </c>
      <c r="OE5" t="s">
        <v>771</v>
      </c>
      <c r="OF5" t="s">
        <v>102</v>
      </c>
      <c r="OH5" t="s">
        <v>771</v>
      </c>
      <c r="OI5" t="s">
        <v>102</v>
      </c>
      <c r="OJ5" t="s">
        <v>103</v>
      </c>
      <c r="OL5" t="s">
        <v>771</v>
      </c>
      <c r="OM5" t="s">
        <v>102</v>
      </c>
      <c r="ON5" t="s">
        <v>103</v>
      </c>
      <c r="OO5" t="s">
        <v>104</v>
      </c>
      <c r="OQ5" t="s">
        <v>771</v>
      </c>
      <c r="OR5" t="s">
        <v>102</v>
      </c>
      <c r="OS5" t="s">
        <v>103</v>
      </c>
      <c r="OT5" t="s">
        <v>104</v>
      </c>
      <c r="OV5" t="s">
        <v>771</v>
      </c>
      <c r="OW5" t="s">
        <v>102</v>
      </c>
      <c r="OX5" t="s">
        <v>103</v>
      </c>
      <c r="OY5" t="s">
        <v>104</v>
      </c>
      <c r="PA5" t="s">
        <v>771</v>
      </c>
      <c r="PB5" t="s">
        <v>102</v>
      </c>
      <c r="PC5" t="s">
        <v>103</v>
      </c>
      <c r="PD5" t="s">
        <v>104</v>
      </c>
      <c r="PF5" t="s">
        <v>771</v>
      </c>
      <c r="PG5" t="s">
        <v>102</v>
      </c>
      <c r="PH5" t="s">
        <v>103</v>
      </c>
      <c r="PI5" t="s">
        <v>104</v>
      </c>
      <c r="PK5" t="s">
        <v>771</v>
      </c>
      <c r="PL5" t="s">
        <v>102</v>
      </c>
      <c r="PM5" t="s">
        <v>103</v>
      </c>
      <c r="PO5" t="s">
        <v>771</v>
      </c>
      <c r="PP5" t="s">
        <v>102</v>
      </c>
      <c r="PQ5" t="s">
        <v>103</v>
      </c>
      <c r="PR5" t="s">
        <v>104</v>
      </c>
      <c r="PT5" t="s">
        <v>771</v>
      </c>
      <c r="PU5" t="s">
        <v>102</v>
      </c>
      <c r="PV5" t="s">
        <v>103</v>
      </c>
      <c r="PW5" t="s">
        <v>104</v>
      </c>
      <c r="PY5" t="s">
        <v>771</v>
      </c>
      <c r="PZ5" t="s">
        <v>102</v>
      </c>
      <c r="QA5" t="s">
        <v>103</v>
      </c>
      <c r="QB5" t="s">
        <v>104</v>
      </c>
      <c r="QD5" t="s">
        <v>771</v>
      </c>
      <c r="QF5" t="s">
        <v>771</v>
      </c>
      <c r="QG5" t="s">
        <v>102</v>
      </c>
      <c r="QI5" t="s">
        <v>771</v>
      </c>
      <c r="QJ5" t="s">
        <v>102</v>
      </c>
      <c r="QK5" t="s">
        <v>103</v>
      </c>
      <c r="QM5" t="s">
        <v>771</v>
      </c>
      <c r="QN5" t="s">
        <v>102</v>
      </c>
      <c r="QO5" t="s">
        <v>103</v>
      </c>
      <c r="QQ5" t="s">
        <v>771</v>
      </c>
      <c r="QR5" t="s">
        <v>102</v>
      </c>
      <c r="QS5" t="s">
        <v>103</v>
      </c>
      <c r="QU5" t="s">
        <v>771</v>
      </c>
      <c r="QV5" t="s">
        <v>102</v>
      </c>
      <c r="QW5" t="s">
        <v>103</v>
      </c>
      <c r="QY5" t="s">
        <v>771</v>
      </c>
      <c r="QZ5" t="s">
        <v>102</v>
      </c>
      <c r="RA5" t="s">
        <v>103</v>
      </c>
      <c r="RB5" t="s">
        <v>104</v>
      </c>
      <c r="RD5" t="s">
        <v>771</v>
      </c>
      <c r="RE5" t="s">
        <v>102</v>
      </c>
      <c r="RF5" t="s">
        <v>104</v>
      </c>
      <c r="RH5" t="s">
        <v>771</v>
      </c>
      <c r="RI5" t="s">
        <v>102</v>
      </c>
      <c r="RJ5" t="s">
        <v>103</v>
      </c>
      <c r="RK5" t="s">
        <v>104</v>
      </c>
      <c r="RM5" t="s">
        <v>771</v>
      </c>
      <c r="RN5" t="s">
        <v>102</v>
      </c>
      <c r="RO5" t="s">
        <v>103</v>
      </c>
      <c r="RP5" t="s">
        <v>104</v>
      </c>
    </row>
    <row r="6" spans="1:486" x14ac:dyDescent="0.25">
      <c r="A6" s="3" t="s">
        <v>305</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v>1</v>
      </c>
      <c r="BD6" s="1"/>
      <c r="BE6" s="1"/>
      <c r="BF6" s="1"/>
      <c r="BG6" s="1">
        <v>1</v>
      </c>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v>1</v>
      </c>
      <c r="MH6" s="1"/>
      <c r="MI6" s="1">
        <v>1</v>
      </c>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v>1</v>
      </c>
      <c r="QN6" s="1"/>
      <c r="QO6" s="1"/>
      <c r="QP6" s="1">
        <v>1</v>
      </c>
      <c r="QQ6" s="1"/>
      <c r="QR6" s="1"/>
      <c r="QS6" s="1"/>
      <c r="QT6" s="1"/>
      <c r="QU6" s="1"/>
      <c r="QV6" s="1"/>
      <c r="QW6" s="1"/>
      <c r="QX6" s="1"/>
      <c r="QY6" s="1"/>
      <c r="QZ6" s="1"/>
      <c r="RA6" s="1"/>
      <c r="RB6" s="1"/>
      <c r="RC6" s="1"/>
      <c r="RD6" s="1">
        <v>1</v>
      </c>
      <c r="RE6" s="1"/>
      <c r="RF6" s="1"/>
      <c r="RG6" s="1">
        <v>1</v>
      </c>
      <c r="RH6" s="1"/>
      <c r="RI6" s="1"/>
      <c r="RJ6" s="1"/>
      <c r="RK6" s="1"/>
      <c r="RL6" s="1"/>
      <c r="RM6" s="1"/>
      <c r="RN6" s="1"/>
      <c r="RO6" s="1"/>
      <c r="RP6" s="1"/>
      <c r="RQ6" s="1"/>
      <c r="RR6" s="1">
        <v>4</v>
      </c>
    </row>
    <row r="7" spans="1:486" x14ac:dyDescent="0.25">
      <c r="A7" s="3" t="s">
        <v>460</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v>1</v>
      </c>
      <c r="DD7" s="1"/>
      <c r="DE7" s="1"/>
      <c r="DF7" s="1"/>
      <c r="DG7" s="1">
        <v>1</v>
      </c>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v>1</v>
      </c>
    </row>
    <row r="8" spans="1:486" x14ac:dyDescent="0.25">
      <c r="A8" s="3" t="s">
        <v>316</v>
      </c>
      <c r="B8" s="1"/>
      <c r="C8" s="1"/>
      <c r="D8" s="1"/>
      <c r="E8" s="1"/>
      <c r="F8" s="1"/>
      <c r="G8" s="1"/>
      <c r="H8" s="1"/>
      <c r="I8" s="1"/>
      <c r="J8" s="1"/>
      <c r="K8" s="1"/>
      <c r="L8" s="1"/>
      <c r="M8" s="1"/>
      <c r="N8" s="1"/>
      <c r="O8" s="1"/>
      <c r="P8" s="1"/>
      <c r="Q8" s="1"/>
      <c r="R8" s="1"/>
      <c r="S8" s="1"/>
      <c r="T8" s="1">
        <v>1</v>
      </c>
      <c r="U8" s="1"/>
      <c r="V8" s="1"/>
      <c r="W8" s="1"/>
      <c r="X8" s="1">
        <v>1</v>
      </c>
      <c r="Y8" s="1"/>
      <c r="Z8" s="1"/>
      <c r="AA8" s="1"/>
      <c r="AB8" s="1"/>
      <c r="AC8" s="1"/>
      <c r="AD8" s="1"/>
      <c r="AE8" s="1"/>
      <c r="AF8" s="1"/>
      <c r="AG8" s="1"/>
      <c r="AH8" s="1"/>
      <c r="AI8" s="1">
        <v>2</v>
      </c>
      <c r="AJ8" s="1"/>
      <c r="AK8" s="1"/>
      <c r="AL8" s="1"/>
      <c r="AM8" s="1">
        <v>2</v>
      </c>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v>1</v>
      </c>
      <c r="DB8" s="1">
        <v>1</v>
      </c>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v>1</v>
      </c>
      <c r="EG8" s="1"/>
      <c r="EH8" s="1"/>
      <c r="EI8" s="1"/>
      <c r="EJ8" s="1">
        <v>1</v>
      </c>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v>1</v>
      </c>
      <c r="HB8" s="1">
        <v>1</v>
      </c>
      <c r="HC8" s="1"/>
      <c r="HD8" s="1"/>
      <c r="HE8" s="1"/>
      <c r="HF8" s="1"/>
      <c r="HG8" s="1"/>
      <c r="HH8" s="1"/>
      <c r="HI8" s="1"/>
      <c r="HJ8" s="1"/>
      <c r="HK8" s="1"/>
      <c r="HL8" s="1"/>
      <c r="HM8" s="1"/>
      <c r="HN8" s="1"/>
      <c r="HO8" s="1"/>
      <c r="HP8" s="1"/>
      <c r="HQ8" s="1"/>
      <c r="HR8" s="1">
        <v>1</v>
      </c>
      <c r="HS8" s="1"/>
      <c r="HT8" s="1"/>
      <c r="HU8" s="1"/>
      <c r="HV8" s="1">
        <v>1</v>
      </c>
      <c r="HW8" s="1"/>
      <c r="HX8" s="1"/>
      <c r="HY8" s="1"/>
      <c r="HZ8" s="1"/>
      <c r="IA8" s="1"/>
      <c r="IB8" s="1">
        <v>1</v>
      </c>
      <c r="IC8" s="1"/>
      <c r="ID8" s="1"/>
      <c r="IE8" s="1"/>
      <c r="IF8" s="1">
        <v>1</v>
      </c>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v>1</v>
      </c>
      <c r="NT8" s="1"/>
      <c r="NU8" s="1"/>
      <c r="NV8" s="1"/>
      <c r="NW8" s="1">
        <v>1</v>
      </c>
      <c r="NX8" s="1"/>
      <c r="NY8" s="1"/>
      <c r="NZ8" s="1"/>
      <c r="OA8" s="1"/>
      <c r="OB8" s="1"/>
      <c r="OC8" s="1"/>
      <c r="OD8" s="1"/>
      <c r="OE8" s="1"/>
      <c r="OF8" s="1"/>
      <c r="OG8" s="1"/>
      <c r="OH8" s="1"/>
      <c r="OI8" s="1"/>
      <c r="OJ8" s="1"/>
      <c r="OK8" s="1"/>
      <c r="OL8" s="1"/>
      <c r="OM8" s="1"/>
      <c r="ON8" s="1"/>
      <c r="OO8" s="1"/>
      <c r="OP8" s="1"/>
      <c r="OQ8" s="1"/>
      <c r="OR8" s="1"/>
      <c r="OS8" s="1"/>
      <c r="OT8" s="1"/>
      <c r="OU8" s="1"/>
      <c r="OV8" s="1"/>
      <c r="OW8" s="1"/>
      <c r="OX8" s="1">
        <v>1</v>
      </c>
      <c r="OY8" s="1"/>
      <c r="OZ8" s="1">
        <v>1</v>
      </c>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v>1</v>
      </c>
      <c r="QX8" s="1">
        <v>1</v>
      </c>
      <c r="QY8" s="1"/>
      <c r="QZ8" s="1"/>
      <c r="RA8" s="1"/>
      <c r="RB8" s="1"/>
      <c r="RC8" s="1"/>
      <c r="RD8" s="1"/>
      <c r="RE8" s="1"/>
      <c r="RF8" s="1"/>
      <c r="RG8" s="1"/>
      <c r="RH8" s="1"/>
      <c r="RI8" s="1"/>
      <c r="RJ8" s="1"/>
      <c r="RK8" s="1"/>
      <c r="RL8" s="1"/>
      <c r="RM8" s="1"/>
      <c r="RN8" s="1"/>
      <c r="RO8" s="1"/>
      <c r="RP8" s="1"/>
      <c r="RQ8" s="1"/>
      <c r="RR8" s="1">
        <v>11</v>
      </c>
    </row>
    <row r="9" spans="1:486" x14ac:dyDescent="0.25">
      <c r="A9" s="3" t="s">
        <v>168</v>
      </c>
      <c r="B9" s="1"/>
      <c r="C9" s="1"/>
      <c r="D9" s="1"/>
      <c r="E9" s="1">
        <v>1</v>
      </c>
      <c r="F9" s="1"/>
      <c r="G9" s="1"/>
      <c r="H9" s="1"/>
      <c r="I9" s="1">
        <v>1</v>
      </c>
      <c r="J9" s="1">
        <v>1</v>
      </c>
      <c r="K9" s="1"/>
      <c r="L9" s="1"/>
      <c r="M9" s="1">
        <v>1</v>
      </c>
      <c r="N9" s="1">
        <v>2</v>
      </c>
      <c r="O9" s="1"/>
      <c r="P9" s="1"/>
      <c r="Q9" s="1"/>
      <c r="R9" s="1"/>
      <c r="S9" s="1"/>
      <c r="T9" s="1">
        <v>2</v>
      </c>
      <c r="U9" s="1"/>
      <c r="V9" s="1"/>
      <c r="W9" s="1"/>
      <c r="X9" s="1">
        <v>2</v>
      </c>
      <c r="Y9" s="1"/>
      <c r="Z9" s="1"/>
      <c r="AA9" s="1"/>
      <c r="AB9" s="1"/>
      <c r="AC9" s="1"/>
      <c r="AD9" s="1"/>
      <c r="AE9" s="1"/>
      <c r="AF9" s="1"/>
      <c r="AG9" s="1"/>
      <c r="AH9" s="1"/>
      <c r="AI9" s="1"/>
      <c r="AJ9" s="1"/>
      <c r="AK9" s="1"/>
      <c r="AL9" s="1"/>
      <c r="AM9" s="1"/>
      <c r="AN9" s="1">
        <v>1</v>
      </c>
      <c r="AO9" s="1"/>
      <c r="AP9" s="1"/>
      <c r="AQ9" s="1"/>
      <c r="AR9" s="1">
        <v>1</v>
      </c>
      <c r="AS9" s="1"/>
      <c r="AT9" s="1"/>
      <c r="AU9" s="1"/>
      <c r="AV9" s="1"/>
      <c r="AW9" s="1"/>
      <c r="AX9" s="1">
        <v>1</v>
      </c>
      <c r="AY9" s="1"/>
      <c r="AZ9" s="1"/>
      <c r="BA9" s="1"/>
      <c r="BB9" s="1">
        <v>1</v>
      </c>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v>6</v>
      </c>
      <c r="FO9" s="1"/>
      <c r="FP9" s="1"/>
      <c r="FQ9" s="1">
        <v>6</v>
      </c>
      <c r="FR9" s="1"/>
      <c r="FS9" s="1"/>
      <c r="FT9" s="1"/>
      <c r="FU9" s="1"/>
      <c r="FV9" s="1">
        <v>1</v>
      </c>
      <c r="FW9" s="1"/>
      <c r="FX9" s="1"/>
      <c r="FY9" s="1"/>
      <c r="FZ9" s="1">
        <v>1</v>
      </c>
      <c r="GA9" s="1"/>
      <c r="GB9" s="1"/>
      <c r="GC9" s="1"/>
      <c r="GD9" s="1"/>
      <c r="GE9" s="1"/>
      <c r="GF9" s="1"/>
      <c r="GG9" s="1"/>
      <c r="GH9" s="1"/>
      <c r="GI9" s="1"/>
      <c r="GJ9" s="1"/>
      <c r="GK9" s="1"/>
      <c r="GL9" s="1"/>
      <c r="GM9" s="1"/>
      <c r="GN9" s="1"/>
      <c r="GO9" s="1"/>
      <c r="GP9" s="1"/>
      <c r="GQ9" s="1"/>
      <c r="GR9" s="1"/>
      <c r="GS9" s="1"/>
      <c r="GT9" s="1"/>
      <c r="GU9" s="1"/>
      <c r="GV9" s="1"/>
      <c r="GW9" s="1"/>
      <c r="GX9" s="1"/>
      <c r="GY9" s="1"/>
      <c r="GZ9" s="1">
        <v>1</v>
      </c>
      <c r="HA9" s="1"/>
      <c r="HB9" s="1">
        <v>1</v>
      </c>
      <c r="HC9" s="1"/>
      <c r="HD9" s="1"/>
      <c r="HE9" s="1"/>
      <c r="HF9" s="1"/>
      <c r="HG9" s="1"/>
      <c r="HH9" s="1">
        <v>1</v>
      </c>
      <c r="HI9" s="1">
        <v>1</v>
      </c>
      <c r="HJ9" s="1"/>
      <c r="HK9" s="1"/>
      <c r="HL9" s="1">
        <v>2</v>
      </c>
      <c r="HM9" s="1">
        <v>1</v>
      </c>
      <c r="HN9" s="1"/>
      <c r="HO9" s="1"/>
      <c r="HP9" s="1"/>
      <c r="HQ9" s="1">
        <v>1</v>
      </c>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v>1</v>
      </c>
      <c r="IV9" s="1"/>
      <c r="IW9" s="1">
        <v>1</v>
      </c>
      <c r="IX9" s="1"/>
      <c r="IY9" s="1"/>
      <c r="IZ9" s="1"/>
      <c r="JA9" s="1"/>
      <c r="JB9" s="1"/>
      <c r="JC9" s="1"/>
      <c r="JD9" s="1"/>
      <c r="JE9" s="1"/>
      <c r="JF9" s="1"/>
      <c r="JG9" s="1"/>
      <c r="JH9" s="1"/>
      <c r="JI9" s="1"/>
      <c r="JJ9" s="1">
        <v>1</v>
      </c>
      <c r="JK9" s="1"/>
      <c r="JL9" s="1">
        <v>1</v>
      </c>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v>20</v>
      </c>
    </row>
    <row r="10" spans="1:486" x14ac:dyDescent="0.25">
      <c r="A10" s="3" t="s">
        <v>342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v>1</v>
      </c>
      <c r="CU10" s="1"/>
      <c r="CV10" s="1"/>
      <c r="CW10" s="1">
        <v>1</v>
      </c>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v>1</v>
      </c>
      <c r="EB10" s="1"/>
      <c r="EC10" s="1"/>
      <c r="ED10" s="1"/>
      <c r="EE10" s="1">
        <v>1</v>
      </c>
      <c r="EF10" s="1"/>
      <c r="EG10" s="1"/>
      <c r="EH10" s="1"/>
      <c r="EI10" s="1"/>
      <c r="EJ10" s="1"/>
      <c r="EK10" s="1"/>
      <c r="EL10" s="1"/>
      <c r="EM10" s="1"/>
      <c r="EN10" s="1"/>
      <c r="EO10" s="1"/>
      <c r="EP10" s="1"/>
      <c r="EQ10" s="1"/>
      <c r="ER10" s="1"/>
      <c r="ES10" s="1"/>
      <c r="ET10" s="1"/>
      <c r="EU10" s="1">
        <v>1</v>
      </c>
      <c r="EV10" s="1"/>
      <c r="EW10" s="1"/>
      <c r="EX10" s="1"/>
      <c r="EY10" s="1">
        <v>1</v>
      </c>
      <c r="EZ10" s="1"/>
      <c r="FA10" s="1"/>
      <c r="FB10" s="1"/>
      <c r="FC10" s="1"/>
      <c r="FD10" s="1"/>
      <c r="FE10" s="1"/>
      <c r="FF10" s="1"/>
      <c r="FG10" s="1"/>
      <c r="FH10" s="1"/>
      <c r="FI10" s="1"/>
      <c r="FJ10" s="1"/>
      <c r="FK10" s="1"/>
      <c r="FL10" s="1"/>
      <c r="FM10" s="1"/>
      <c r="FN10" s="1"/>
      <c r="FO10" s="1"/>
      <c r="FP10" s="1"/>
      <c r="FQ10" s="1"/>
      <c r="FR10" s="1">
        <v>1</v>
      </c>
      <c r="FS10" s="1"/>
      <c r="FT10" s="1"/>
      <c r="FU10" s="1">
        <v>1</v>
      </c>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v>1</v>
      </c>
      <c r="OA10" s="1"/>
      <c r="OB10" s="1"/>
      <c r="OC10" s="1"/>
      <c r="OD10" s="1">
        <v>1</v>
      </c>
      <c r="OE10" s="1"/>
      <c r="OF10" s="1"/>
      <c r="OG10" s="1"/>
      <c r="OH10" s="1"/>
      <c r="OI10" s="1"/>
      <c r="OJ10" s="1"/>
      <c r="OK10" s="1"/>
      <c r="OL10" s="1"/>
      <c r="OM10" s="1"/>
      <c r="ON10" s="1"/>
      <c r="OO10" s="1"/>
      <c r="OP10" s="1"/>
      <c r="OQ10" s="1">
        <v>1</v>
      </c>
      <c r="OR10" s="1"/>
      <c r="OS10" s="1"/>
      <c r="OT10" s="1"/>
      <c r="OU10" s="1">
        <v>1</v>
      </c>
      <c r="OV10" s="1"/>
      <c r="OW10" s="1"/>
      <c r="OX10" s="1"/>
      <c r="OY10" s="1">
        <v>1</v>
      </c>
      <c r="OZ10" s="1">
        <v>1</v>
      </c>
      <c r="PA10" s="1"/>
      <c r="PB10" s="1"/>
      <c r="PC10" s="1"/>
      <c r="PD10" s="1"/>
      <c r="PE10" s="1"/>
      <c r="PF10" s="1"/>
      <c r="PG10" s="1"/>
      <c r="PH10" s="1"/>
      <c r="PI10" s="1"/>
      <c r="PJ10" s="1"/>
      <c r="PK10" s="1"/>
      <c r="PL10" s="1"/>
      <c r="PM10" s="1"/>
      <c r="PN10" s="1"/>
      <c r="PO10" s="1"/>
      <c r="PP10" s="1"/>
      <c r="PQ10" s="1"/>
      <c r="PR10" s="1"/>
      <c r="PS10" s="1"/>
      <c r="PT10" s="1"/>
      <c r="PU10" s="1"/>
      <c r="PV10" s="1"/>
      <c r="PW10" s="1"/>
      <c r="PX10" s="1"/>
      <c r="PY10" s="1">
        <v>1</v>
      </c>
      <c r="PZ10" s="1"/>
      <c r="QA10" s="1"/>
      <c r="QB10" s="1"/>
      <c r="QC10" s="1">
        <v>1</v>
      </c>
      <c r="QD10" s="1"/>
      <c r="QE10" s="1"/>
      <c r="QF10" s="1"/>
      <c r="QG10" s="1"/>
      <c r="QH10" s="1"/>
      <c r="QI10" s="1"/>
      <c r="QJ10" s="1"/>
      <c r="QK10" s="1"/>
      <c r="QL10" s="1"/>
      <c r="QM10" s="1"/>
      <c r="QN10" s="1"/>
      <c r="QO10" s="1"/>
      <c r="QP10" s="1"/>
      <c r="QQ10" s="1">
        <v>1</v>
      </c>
      <c r="QR10" s="1"/>
      <c r="QS10" s="1"/>
      <c r="QT10" s="1">
        <v>1</v>
      </c>
      <c r="QU10" s="1">
        <v>2</v>
      </c>
      <c r="QV10" s="1"/>
      <c r="QW10" s="1"/>
      <c r="QX10" s="1">
        <v>2</v>
      </c>
      <c r="QY10" s="1"/>
      <c r="QZ10" s="1"/>
      <c r="RA10" s="1"/>
      <c r="RB10" s="1"/>
      <c r="RC10" s="1"/>
      <c r="RD10" s="1"/>
      <c r="RE10" s="1"/>
      <c r="RF10" s="1"/>
      <c r="RG10" s="1"/>
      <c r="RH10" s="1">
        <v>1</v>
      </c>
      <c r="RI10" s="1"/>
      <c r="RJ10" s="1"/>
      <c r="RK10" s="1"/>
      <c r="RL10" s="1">
        <v>1</v>
      </c>
      <c r="RM10" s="1"/>
      <c r="RN10" s="1"/>
      <c r="RO10" s="1"/>
      <c r="RP10" s="1"/>
      <c r="RQ10" s="1"/>
      <c r="RR10" s="1">
        <v>12</v>
      </c>
    </row>
    <row r="11" spans="1:486" x14ac:dyDescent="0.25">
      <c r="A11" s="3" t="s">
        <v>211</v>
      </c>
      <c r="B11" s="1"/>
      <c r="C11" s="1"/>
      <c r="D11" s="1"/>
      <c r="E11" s="1"/>
      <c r="F11" s="1"/>
      <c r="G11" s="1"/>
      <c r="H11" s="1"/>
      <c r="I11" s="1"/>
      <c r="J11" s="1"/>
      <c r="K11" s="1"/>
      <c r="L11" s="1"/>
      <c r="M11" s="1"/>
      <c r="N11" s="1"/>
      <c r="O11" s="1">
        <v>1</v>
      </c>
      <c r="P11" s="1"/>
      <c r="Q11" s="1"/>
      <c r="R11" s="1"/>
      <c r="S11" s="1">
        <v>1</v>
      </c>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v>1</v>
      </c>
      <c r="AT11" s="1"/>
      <c r="AU11" s="1"/>
      <c r="AV11" s="1"/>
      <c r="AW11" s="1">
        <v>1</v>
      </c>
      <c r="AX11" s="1"/>
      <c r="AY11" s="1"/>
      <c r="AZ11" s="1"/>
      <c r="BA11" s="1"/>
      <c r="BB11" s="1"/>
      <c r="BC11" s="1"/>
      <c r="BD11" s="1"/>
      <c r="BE11" s="1"/>
      <c r="BF11" s="1"/>
      <c r="BG11" s="1"/>
      <c r="BH11" s="1"/>
      <c r="BI11" s="1"/>
      <c r="BJ11" s="1"/>
      <c r="BK11" s="1"/>
      <c r="BL11" s="1"/>
      <c r="BM11" s="1">
        <v>1</v>
      </c>
      <c r="BN11" s="1"/>
      <c r="BO11" s="1"/>
      <c r="BP11" s="1"/>
      <c r="BQ11" s="1">
        <v>1</v>
      </c>
      <c r="BR11" s="1"/>
      <c r="BS11" s="1"/>
      <c r="BT11" s="1"/>
      <c r="BU11" s="1"/>
      <c r="BV11" s="1"/>
      <c r="BW11" s="1">
        <v>1</v>
      </c>
      <c r="BX11" s="1"/>
      <c r="BY11" s="1"/>
      <c r="BZ11" s="1"/>
      <c r="CA11" s="1">
        <v>1</v>
      </c>
      <c r="CB11" s="1"/>
      <c r="CC11" s="1"/>
      <c r="CD11" s="1"/>
      <c r="CE11" s="1"/>
      <c r="CF11" s="1"/>
      <c r="CG11" s="1"/>
      <c r="CH11" s="1"/>
      <c r="CI11" s="1"/>
      <c r="CJ11" s="1"/>
      <c r="CK11" s="1"/>
      <c r="CL11" s="1"/>
      <c r="CM11" s="1"/>
      <c r="CN11" s="1"/>
      <c r="CO11" s="1">
        <v>1</v>
      </c>
      <c r="CP11" s="1"/>
      <c r="CQ11" s="1"/>
      <c r="CR11" s="1"/>
      <c r="CS11" s="1">
        <v>1</v>
      </c>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v>1</v>
      </c>
      <c r="FC11" s="1"/>
      <c r="FD11" s="1">
        <v>1</v>
      </c>
      <c r="FE11" s="1"/>
      <c r="FF11" s="1"/>
      <c r="FG11" s="1"/>
      <c r="FH11" s="1"/>
      <c r="FI11" s="1"/>
      <c r="FJ11" s="1"/>
      <c r="FK11" s="1"/>
      <c r="FL11" s="1"/>
      <c r="FM11" s="1"/>
      <c r="FN11" s="1">
        <v>3</v>
      </c>
      <c r="FO11" s="1"/>
      <c r="FP11" s="1"/>
      <c r="FQ11" s="1">
        <v>3</v>
      </c>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v>1</v>
      </c>
      <c r="HI11" s="1"/>
      <c r="HJ11" s="1"/>
      <c r="HK11" s="1"/>
      <c r="HL11" s="1">
        <v>1</v>
      </c>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v>1</v>
      </c>
      <c r="IT11" s="1"/>
      <c r="IU11" s="1"/>
      <c r="IV11" s="1"/>
      <c r="IW11" s="1">
        <v>1</v>
      </c>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v>1</v>
      </c>
      <c r="KU11" s="1">
        <v>1</v>
      </c>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v>1</v>
      </c>
      <c r="LW11" s="1"/>
      <c r="LX11" s="1"/>
      <c r="LY11" s="1"/>
      <c r="LZ11" s="1">
        <v>1</v>
      </c>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v>1</v>
      </c>
      <c r="NU11" s="1"/>
      <c r="NV11" s="1"/>
      <c r="NW11" s="1">
        <v>1</v>
      </c>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v>1</v>
      </c>
      <c r="QB11" s="1"/>
      <c r="QC11" s="1">
        <v>1</v>
      </c>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v>1</v>
      </c>
      <c r="RK11" s="1"/>
      <c r="RL11" s="1">
        <v>1</v>
      </c>
      <c r="RM11" s="1"/>
      <c r="RN11" s="1"/>
      <c r="RO11" s="1"/>
      <c r="RP11" s="1"/>
      <c r="RQ11" s="1"/>
      <c r="RR11" s="1">
        <v>16</v>
      </c>
    </row>
    <row r="12" spans="1:486" x14ac:dyDescent="0.25">
      <c r="A12" s="3" t="s">
        <v>773</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v>1</v>
      </c>
      <c r="BE12" s="1"/>
      <c r="BF12" s="1"/>
      <c r="BG12" s="1">
        <v>1</v>
      </c>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v>1</v>
      </c>
      <c r="CH12" s="1"/>
      <c r="CI12" s="1"/>
      <c r="CJ12" s="1"/>
      <c r="CK12" s="1">
        <v>1</v>
      </c>
      <c r="CL12" s="1"/>
      <c r="CM12" s="1"/>
      <c r="CN12" s="1"/>
      <c r="CO12" s="1"/>
      <c r="CP12" s="1"/>
      <c r="CQ12" s="1"/>
      <c r="CR12" s="1"/>
      <c r="CS12" s="1"/>
      <c r="CT12" s="1"/>
      <c r="CU12" s="1">
        <v>1</v>
      </c>
      <c r="CV12" s="1"/>
      <c r="CW12" s="1">
        <v>1</v>
      </c>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v>1</v>
      </c>
      <c r="EB12" s="1"/>
      <c r="EC12" s="1"/>
      <c r="ED12" s="1"/>
      <c r="EE12" s="1">
        <v>1</v>
      </c>
      <c r="EF12" s="1"/>
      <c r="EG12" s="1"/>
      <c r="EH12" s="1"/>
      <c r="EI12" s="1"/>
      <c r="EJ12" s="1"/>
      <c r="EK12" s="1"/>
      <c r="EL12" s="1"/>
      <c r="EM12" s="1"/>
      <c r="EN12" s="1"/>
      <c r="EO12" s="1"/>
      <c r="EP12" s="1"/>
      <c r="EQ12" s="1"/>
      <c r="ER12" s="1">
        <v>1</v>
      </c>
      <c r="ES12" s="1"/>
      <c r="ET12" s="1">
        <v>1</v>
      </c>
      <c r="EU12" s="1">
        <v>2</v>
      </c>
      <c r="EV12" s="1"/>
      <c r="EW12" s="1"/>
      <c r="EX12" s="1"/>
      <c r="EY12" s="1">
        <v>2</v>
      </c>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v>1</v>
      </c>
      <c r="KF12" s="1">
        <v>1</v>
      </c>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v>1</v>
      </c>
      <c r="NM12" s="1">
        <v>1</v>
      </c>
      <c r="NN12" s="1"/>
      <c r="NO12" s="1"/>
      <c r="NP12" s="1">
        <v>1</v>
      </c>
      <c r="NQ12" s="1"/>
      <c r="NR12" s="1">
        <v>1</v>
      </c>
      <c r="NS12" s="1"/>
      <c r="NT12" s="1"/>
      <c r="NU12" s="1"/>
      <c r="NV12" s="1"/>
      <c r="NW12" s="1"/>
      <c r="NX12" s="1"/>
      <c r="NY12" s="1"/>
      <c r="NZ12" s="1"/>
      <c r="OA12" s="1"/>
      <c r="OB12" s="1"/>
      <c r="OC12" s="1"/>
      <c r="OD12" s="1"/>
      <c r="OE12" s="1"/>
      <c r="OF12" s="1"/>
      <c r="OG12" s="1"/>
      <c r="OH12" s="1"/>
      <c r="OI12" s="1"/>
      <c r="OJ12" s="1"/>
      <c r="OK12" s="1"/>
      <c r="OL12" s="1"/>
      <c r="OM12" s="1"/>
      <c r="ON12" s="1"/>
      <c r="OO12" s="1"/>
      <c r="OP12" s="1"/>
      <c r="OQ12" s="1">
        <v>1</v>
      </c>
      <c r="OR12" s="1"/>
      <c r="OS12" s="1"/>
      <c r="OT12" s="1"/>
      <c r="OU12" s="1">
        <v>1</v>
      </c>
      <c r="OV12" s="1"/>
      <c r="OW12" s="1"/>
      <c r="OX12" s="1"/>
      <c r="OY12" s="1"/>
      <c r="OZ12" s="1"/>
      <c r="PA12" s="1">
        <v>1</v>
      </c>
      <c r="PB12" s="1"/>
      <c r="PC12" s="1"/>
      <c r="PD12" s="1"/>
      <c r="PE12" s="1">
        <v>1</v>
      </c>
      <c r="PF12" s="1"/>
      <c r="PG12" s="1"/>
      <c r="PH12" s="1"/>
      <c r="PI12" s="1"/>
      <c r="PJ12" s="1"/>
      <c r="PK12" s="1"/>
      <c r="PL12" s="1"/>
      <c r="PM12" s="1"/>
      <c r="PN12" s="1"/>
      <c r="PO12" s="1"/>
      <c r="PP12" s="1"/>
      <c r="PQ12" s="1"/>
      <c r="PR12" s="1">
        <v>1</v>
      </c>
      <c r="PS12" s="1">
        <v>1</v>
      </c>
      <c r="PT12" s="1"/>
      <c r="PU12" s="1"/>
      <c r="PV12" s="1">
        <v>1</v>
      </c>
      <c r="PW12" s="1"/>
      <c r="PX12" s="1">
        <v>1</v>
      </c>
      <c r="PY12" s="1"/>
      <c r="PZ12" s="1"/>
      <c r="QA12" s="1"/>
      <c r="QB12" s="1"/>
      <c r="QC12" s="1"/>
      <c r="QD12" s="1"/>
      <c r="QE12" s="1"/>
      <c r="QF12" s="1"/>
      <c r="QG12" s="1"/>
      <c r="QH12" s="1"/>
      <c r="QI12" s="1"/>
      <c r="QJ12" s="1"/>
      <c r="QK12" s="1"/>
      <c r="QL12" s="1"/>
      <c r="QM12" s="1"/>
      <c r="QN12" s="1"/>
      <c r="QO12" s="1"/>
      <c r="QP12" s="1"/>
      <c r="QQ12" s="1">
        <v>1</v>
      </c>
      <c r="QR12" s="1"/>
      <c r="QS12" s="1"/>
      <c r="QT12" s="1">
        <v>1</v>
      </c>
      <c r="QU12" s="1">
        <v>1</v>
      </c>
      <c r="QV12" s="1"/>
      <c r="QW12" s="1"/>
      <c r="QX12" s="1">
        <v>1</v>
      </c>
      <c r="QY12" s="1"/>
      <c r="QZ12" s="1"/>
      <c r="RA12" s="1"/>
      <c r="RB12" s="1"/>
      <c r="RC12" s="1"/>
      <c r="RD12" s="1"/>
      <c r="RE12" s="1"/>
      <c r="RF12" s="1"/>
      <c r="RG12" s="1"/>
      <c r="RH12" s="1"/>
      <c r="RI12" s="1"/>
      <c r="RJ12" s="1"/>
      <c r="RK12" s="1"/>
      <c r="RL12" s="1"/>
      <c r="RM12" s="1"/>
      <c r="RN12" s="1"/>
      <c r="RO12" s="1"/>
      <c r="RP12" s="1"/>
      <c r="RQ12" s="1"/>
      <c r="RR12" s="1">
        <v>16</v>
      </c>
    </row>
    <row r="13" spans="1:486" x14ac:dyDescent="0.25">
      <c r="A13" s="3" t="s">
        <v>202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v>1</v>
      </c>
      <c r="BX13" s="1"/>
      <c r="BY13" s="1"/>
      <c r="BZ13" s="1"/>
      <c r="CA13" s="1">
        <v>1</v>
      </c>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v>1</v>
      </c>
      <c r="ML13" s="1"/>
      <c r="MM13" s="1"/>
      <c r="MN13" s="1">
        <v>1</v>
      </c>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v>1</v>
      </c>
      <c r="QN13" s="1"/>
      <c r="QO13" s="1"/>
      <c r="QP13" s="1">
        <v>1</v>
      </c>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v>3</v>
      </c>
    </row>
    <row r="14" spans="1:486" x14ac:dyDescent="0.25">
      <c r="A14" s="3" t="s">
        <v>129</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v>1</v>
      </c>
      <c r="BO14" s="1"/>
      <c r="BP14" s="1"/>
      <c r="BQ14" s="1">
        <v>1</v>
      </c>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v>1</v>
      </c>
      <c r="RC14" s="1">
        <v>1</v>
      </c>
      <c r="RD14" s="1"/>
      <c r="RE14" s="1"/>
      <c r="RF14" s="1"/>
      <c r="RG14" s="1"/>
      <c r="RH14" s="1"/>
      <c r="RI14" s="1"/>
      <c r="RJ14" s="1"/>
      <c r="RK14" s="1"/>
      <c r="RL14" s="1"/>
      <c r="RM14" s="1">
        <v>1</v>
      </c>
      <c r="RN14" s="1"/>
      <c r="RO14" s="1"/>
      <c r="RP14" s="1"/>
      <c r="RQ14" s="1">
        <v>1</v>
      </c>
      <c r="RR14" s="1">
        <v>3</v>
      </c>
    </row>
    <row r="15" spans="1:486" x14ac:dyDescent="0.25">
      <c r="A15" s="3" t="s">
        <v>284</v>
      </c>
      <c r="B15" s="1"/>
      <c r="C15" s="1"/>
      <c r="D15" s="1"/>
      <c r="E15" s="1"/>
      <c r="F15" s="1"/>
      <c r="G15" s="1"/>
      <c r="H15" s="1"/>
      <c r="I15" s="1"/>
      <c r="J15" s="1"/>
      <c r="K15" s="1"/>
      <c r="L15" s="1"/>
      <c r="M15" s="1"/>
      <c r="N15" s="1"/>
      <c r="O15" s="1"/>
      <c r="P15" s="1"/>
      <c r="Q15" s="1"/>
      <c r="R15" s="1"/>
      <c r="S15" s="1"/>
      <c r="T15" s="1"/>
      <c r="U15" s="1"/>
      <c r="V15" s="1"/>
      <c r="W15" s="1"/>
      <c r="X15" s="1"/>
      <c r="Y15" s="1">
        <v>1</v>
      </c>
      <c r="Z15" s="1"/>
      <c r="AA15" s="1"/>
      <c r="AB15" s="1"/>
      <c r="AC15" s="1">
        <v>1</v>
      </c>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v>4</v>
      </c>
      <c r="BX15" s="1"/>
      <c r="BY15" s="1"/>
      <c r="BZ15" s="1"/>
      <c r="CA15" s="1">
        <v>4</v>
      </c>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v>1</v>
      </c>
      <c r="IH15" s="1">
        <v>1</v>
      </c>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v>1</v>
      </c>
      <c r="LM15" s="1"/>
      <c r="LN15" s="1"/>
      <c r="LO15" s="1"/>
      <c r="LP15" s="1">
        <v>1</v>
      </c>
      <c r="LQ15" s="1">
        <v>2</v>
      </c>
      <c r="LR15" s="1"/>
      <c r="LS15" s="1">
        <v>1</v>
      </c>
      <c r="LT15" s="1"/>
      <c r="LU15" s="1">
        <v>3</v>
      </c>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v>3</v>
      </c>
      <c r="RE15" s="1"/>
      <c r="RF15" s="1"/>
      <c r="RG15" s="1">
        <v>3</v>
      </c>
      <c r="RH15" s="1"/>
      <c r="RI15" s="1"/>
      <c r="RJ15" s="1"/>
      <c r="RK15" s="1"/>
      <c r="RL15" s="1"/>
      <c r="RM15" s="1"/>
      <c r="RN15" s="1"/>
      <c r="RO15" s="1"/>
      <c r="RP15" s="1"/>
      <c r="RQ15" s="1"/>
      <c r="RR15" s="1">
        <v>13</v>
      </c>
    </row>
    <row r="16" spans="1:486" x14ac:dyDescent="0.25">
      <c r="A16" s="3" t="s">
        <v>449</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v>1</v>
      </c>
      <c r="AJ16" s="1"/>
      <c r="AK16" s="1"/>
      <c r="AL16" s="1"/>
      <c r="AM16" s="1">
        <v>1</v>
      </c>
      <c r="AN16" s="1"/>
      <c r="AO16" s="1"/>
      <c r="AP16" s="1"/>
      <c r="AQ16" s="1"/>
      <c r="AR16" s="1"/>
      <c r="AS16" s="1"/>
      <c r="AT16" s="1"/>
      <c r="AU16" s="1"/>
      <c r="AV16" s="1"/>
      <c r="AW16" s="1"/>
      <c r="AX16" s="1">
        <v>1</v>
      </c>
      <c r="AY16" s="1"/>
      <c r="AZ16" s="1"/>
      <c r="BA16" s="1"/>
      <c r="BB16" s="1">
        <v>1</v>
      </c>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v>1</v>
      </c>
      <c r="HS16" s="1"/>
      <c r="HT16" s="1"/>
      <c r="HU16" s="1"/>
      <c r="HV16" s="1">
        <v>1</v>
      </c>
      <c r="HW16" s="1"/>
      <c r="HX16" s="1"/>
      <c r="HY16" s="1"/>
      <c r="HZ16" s="1"/>
      <c r="IA16" s="1"/>
      <c r="IB16" s="1"/>
      <c r="IC16" s="1"/>
      <c r="ID16" s="1"/>
      <c r="IE16" s="1"/>
      <c r="IF16" s="1"/>
      <c r="IG16" s="1"/>
      <c r="IH16" s="1"/>
      <c r="II16" s="1"/>
      <c r="IJ16" s="1"/>
      <c r="IK16" s="1"/>
      <c r="IL16" s="1"/>
      <c r="IM16" s="1"/>
      <c r="IN16" s="1"/>
      <c r="IO16" s="1"/>
      <c r="IP16" s="1"/>
      <c r="IQ16" s="1"/>
      <c r="IR16" s="1"/>
      <c r="IS16" s="1">
        <v>1</v>
      </c>
      <c r="IT16" s="1"/>
      <c r="IU16" s="1"/>
      <c r="IV16" s="1"/>
      <c r="IW16" s="1">
        <v>1</v>
      </c>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v>4</v>
      </c>
    </row>
    <row r="17" spans="1:486" x14ac:dyDescent="0.25">
      <c r="A17" s="3" t="s">
        <v>190</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v>2</v>
      </c>
      <c r="BI17" s="1"/>
      <c r="BJ17" s="1"/>
      <c r="BK17" s="1"/>
      <c r="BL17" s="1">
        <v>2</v>
      </c>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v>1</v>
      </c>
      <c r="KE17" s="1"/>
      <c r="KF17" s="1">
        <v>1</v>
      </c>
      <c r="KG17" s="1"/>
      <c r="KH17" s="1"/>
      <c r="KI17" s="1">
        <v>1</v>
      </c>
      <c r="KJ17" s="1"/>
      <c r="KK17" s="1">
        <v>1</v>
      </c>
      <c r="KL17" s="1"/>
      <c r="KM17" s="1">
        <v>1</v>
      </c>
      <c r="KN17" s="1"/>
      <c r="KO17" s="1"/>
      <c r="KP17" s="1">
        <v>1</v>
      </c>
      <c r="KQ17" s="1"/>
      <c r="KR17" s="1"/>
      <c r="KS17" s="1">
        <v>1</v>
      </c>
      <c r="KT17" s="1"/>
      <c r="KU17" s="1">
        <v>1</v>
      </c>
      <c r="KV17" s="1"/>
      <c r="KW17" s="1">
        <v>1</v>
      </c>
      <c r="KX17" s="1"/>
      <c r="KY17" s="1"/>
      <c r="KZ17" s="1">
        <v>1</v>
      </c>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v>2</v>
      </c>
      <c r="QJ17" s="1">
        <v>1</v>
      </c>
      <c r="QK17" s="1"/>
      <c r="QL17" s="1">
        <v>3</v>
      </c>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v>10</v>
      </c>
    </row>
    <row r="18" spans="1:486" x14ac:dyDescent="0.25">
      <c r="A18" s="3" t="s">
        <v>147</v>
      </c>
      <c r="B18" s="1"/>
      <c r="C18" s="1"/>
      <c r="D18" s="1"/>
      <c r="E18" s="1">
        <v>1</v>
      </c>
      <c r="F18" s="1"/>
      <c r="G18" s="1"/>
      <c r="H18" s="1"/>
      <c r="I18" s="1">
        <v>1</v>
      </c>
      <c r="J18" s="1">
        <v>1</v>
      </c>
      <c r="K18" s="1"/>
      <c r="L18" s="1"/>
      <c r="M18" s="1"/>
      <c r="N18" s="1">
        <v>1</v>
      </c>
      <c r="O18" s="1">
        <v>1</v>
      </c>
      <c r="P18" s="1"/>
      <c r="Q18" s="1"/>
      <c r="R18" s="1"/>
      <c r="S18" s="1">
        <v>1</v>
      </c>
      <c r="T18" s="1"/>
      <c r="U18" s="1"/>
      <c r="V18" s="1"/>
      <c r="W18" s="1"/>
      <c r="X18" s="1"/>
      <c r="Y18" s="1"/>
      <c r="Z18" s="1"/>
      <c r="AA18" s="1"/>
      <c r="AB18" s="1"/>
      <c r="AC18" s="1"/>
      <c r="AD18" s="1"/>
      <c r="AE18" s="1"/>
      <c r="AF18" s="1"/>
      <c r="AG18" s="1"/>
      <c r="AH18" s="1"/>
      <c r="AI18" s="1"/>
      <c r="AJ18" s="1"/>
      <c r="AK18" s="1"/>
      <c r="AL18" s="1"/>
      <c r="AM18" s="1"/>
      <c r="AN18" s="1">
        <v>2</v>
      </c>
      <c r="AO18" s="1"/>
      <c r="AP18" s="1"/>
      <c r="AQ18" s="1">
        <v>1</v>
      </c>
      <c r="AR18" s="1">
        <v>3</v>
      </c>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v>1</v>
      </c>
      <c r="BX18" s="1"/>
      <c r="BY18" s="1"/>
      <c r="BZ18" s="1"/>
      <c r="CA18" s="1">
        <v>1</v>
      </c>
      <c r="CB18" s="1"/>
      <c r="CC18" s="1"/>
      <c r="CD18" s="1"/>
      <c r="CE18" s="1"/>
      <c r="CF18" s="1"/>
      <c r="CG18" s="1"/>
      <c r="CH18" s="1"/>
      <c r="CI18" s="1">
        <v>1</v>
      </c>
      <c r="CJ18" s="1"/>
      <c r="CK18" s="1">
        <v>1</v>
      </c>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v>1</v>
      </c>
      <c r="DO18" s="1"/>
      <c r="DP18" s="1"/>
      <c r="DQ18" s="1">
        <v>1</v>
      </c>
      <c r="DR18" s="1"/>
      <c r="DS18" s="1"/>
      <c r="DT18" s="1"/>
      <c r="DU18" s="1"/>
      <c r="DV18" s="1"/>
      <c r="DW18" s="1"/>
      <c r="DX18" s="1"/>
      <c r="DY18" s="1"/>
      <c r="DZ18" s="1"/>
      <c r="EA18" s="1"/>
      <c r="EB18" s="1">
        <v>1</v>
      </c>
      <c r="EC18" s="1"/>
      <c r="ED18" s="1"/>
      <c r="EE18" s="1">
        <v>1</v>
      </c>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v>5</v>
      </c>
      <c r="FO18" s="1"/>
      <c r="FP18" s="1"/>
      <c r="FQ18" s="1">
        <v>5</v>
      </c>
      <c r="FR18" s="1">
        <v>1</v>
      </c>
      <c r="FS18" s="1"/>
      <c r="FT18" s="1">
        <v>1</v>
      </c>
      <c r="FU18" s="1">
        <v>2</v>
      </c>
      <c r="FV18" s="1">
        <v>1</v>
      </c>
      <c r="FW18" s="1"/>
      <c r="FX18" s="1"/>
      <c r="FY18" s="1"/>
      <c r="FZ18" s="1">
        <v>1</v>
      </c>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v>1</v>
      </c>
      <c r="HN18" s="1"/>
      <c r="HO18" s="1"/>
      <c r="HP18" s="1">
        <v>1</v>
      </c>
      <c r="HQ18" s="1">
        <v>2</v>
      </c>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v>2</v>
      </c>
      <c r="JD18" s="1"/>
      <c r="JE18" s="1"/>
      <c r="JF18" s="1"/>
      <c r="JG18" s="1">
        <v>2</v>
      </c>
      <c r="JH18" s="1">
        <v>1</v>
      </c>
      <c r="JI18" s="1"/>
      <c r="JJ18" s="1"/>
      <c r="JK18" s="1"/>
      <c r="JL18" s="1">
        <v>1</v>
      </c>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v>1</v>
      </c>
      <c r="MM18" s="1"/>
      <c r="MN18" s="1">
        <v>1</v>
      </c>
      <c r="MO18" s="1"/>
      <c r="MP18" s="1"/>
      <c r="MQ18" s="1"/>
      <c r="MR18" s="1"/>
      <c r="MS18" s="1"/>
      <c r="MT18" s="1"/>
      <c r="MU18" s="1"/>
      <c r="MV18" s="1"/>
      <c r="MW18" s="1"/>
      <c r="MX18" s="1"/>
      <c r="MY18" s="1"/>
      <c r="MZ18" s="1"/>
      <c r="NA18" s="1"/>
      <c r="NB18" s="1"/>
      <c r="NC18" s="1"/>
      <c r="ND18" s="1"/>
      <c r="NE18" s="1"/>
      <c r="NF18" s="1"/>
      <c r="NG18" s="1"/>
      <c r="NH18" s="1"/>
      <c r="NI18" s="1">
        <v>1</v>
      </c>
      <c r="NJ18" s="1">
        <v>1</v>
      </c>
      <c r="NK18" s="1"/>
      <c r="NL18" s="1"/>
      <c r="NM18" s="1"/>
      <c r="NN18" s="1"/>
      <c r="NO18" s="1"/>
      <c r="NP18" s="1"/>
      <c r="NQ18" s="1"/>
      <c r="NR18" s="1"/>
      <c r="NS18" s="1"/>
      <c r="NT18" s="1"/>
      <c r="NU18" s="1"/>
      <c r="NV18" s="1"/>
      <c r="NW18" s="1"/>
      <c r="NX18" s="1"/>
      <c r="NY18" s="1"/>
      <c r="NZ18" s="1"/>
      <c r="OA18" s="1"/>
      <c r="OB18" s="1"/>
      <c r="OC18" s="1"/>
      <c r="OD18" s="1"/>
      <c r="OE18" s="1"/>
      <c r="OF18" s="1">
        <v>1</v>
      </c>
      <c r="OG18" s="1">
        <v>1</v>
      </c>
      <c r="OH18" s="1"/>
      <c r="OI18" s="1"/>
      <c r="OJ18" s="1"/>
      <c r="OK18" s="1"/>
      <c r="OL18" s="1"/>
      <c r="OM18" s="1"/>
      <c r="ON18" s="1"/>
      <c r="OO18" s="1"/>
      <c r="OP18" s="1"/>
      <c r="OQ18" s="1"/>
      <c r="OR18" s="1">
        <v>1</v>
      </c>
      <c r="OS18" s="1"/>
      <c r="OT18" s="1"/>
      <c r="OU18" s="1">
        <v>1</v>
      </c>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v>1</v>
      </c>
      <c r="QV18" s="1"/>
      <c r="QW18" s="1"/>
      <c r="QX18" s="1">
        <v>1</v>
      </c>
      <c r="QY18" s="1"/>
      <c r="QZ18" s="1"/>
      <c r="RA18" s="1"/>
      <c r="RB18" s="1"/>
      <c r="RC18" s="1"/>
      <c r="RD18" s="1"/>
      <c r="RE18" s="1"/>
      <c r="RF18" s="1"/>
      <c r="RG18" s="1"/>
      <c r="RH18" s="1"/>
      <c r="RI18" s="1"/>
      <c r="RJ18" s="1"/>
      <c r="RK18" s="1"/>
      <c r="RL18" s="1"/>
      <c r="RM18" s="1"/>
      <c r="RN18" s="1"/>
      <c r="RO18" s="1"/>
      <c r="RP18" s="1"/>
      <c r="RQ18" s="1"/>
      <c r="RR18" s="1">
        <v>28</v>
      </c>
    </row>
    <row r="19" spans="1:486" x14ac:dyDescent="0.25">
      <c r="A19" s="3" t="s">
        <v>312</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v>1</v>
      </c>
      <c r="AE19" s="1"/>
      <c r="AF19" s="1"/>
      <c r="AG19" s="1"/>
      <c r="AH19" s="1">
        <v>1</v>
      </c>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v>2</v>
      </c>
      <c r="DD19" s="1"/>
      <c r="DE19" s="1"/>
      <c r="DF19" s="1"/>
      <c r="DG19" s="1">
        <v>2</v>
      </c>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v>1</v>
      </c>
      <c r="HX19" s="1"/>
      <c r="HY19" s="1"/>
      <c r="HZ19" s="1"/>
      <c r="IA19" s="1">
        <v>1</v>
      </c>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v>1</v>
      </c>
      <c r="NT19" s="1"/>
      <c r="NU19" s="1"/>
      <c r="NV19" s="1"/>
      <c r="NW19" s="1">
        <v>1</v>
      </c>
      <c r="NX19" s="1">
        <v>1</v>
      </c>
      <c r="NY19" s="1">
        <v>1</v>
      </c>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v>2</v>
      </c>
      <c r="QR19" s="1"/>
      <c r="QS19" s="1"/>
      <c r="QT19" s="1">
        <v>2</v>
      </c>
      <c r="QU19" s="1"/>
      <c r="QV19" s="1"/>
      <c r="QW19" s="1"/>
      <c r="QX19" s="1"/>
      <c r="QY19" s="1"/>
      <c r="QZ19" s="1"/>
      <c r="RA19" s="1"/>
      <c r="RB19" s="1"/>
      <c r="RC19" s="1"/>
      <c r="RD19" s="1"/>
      <c r="RE19" s="1"/>
      <c r="RF19" s="1"/>
      <c r="RG19" s="1"/>
      <c r="RH19" s="1">
        <v>2</v>
      </c>
      <c r="RI19" s="1"/>
      <c r="RJ19" s="1"/>
      <c r="RK19" s="1"/>
      <c r="RL19" s="1">
        <v>2</v>
      </c>
      <c r="RM19" s="1"/>
      <c r="RN19" s="1"/>
      <c r="RO19" s="1"/>
      <c r="RP19" s="1"/>
      <c r="RQ19" s="1"/>
      <c r="RR19" s="1">
        <v>10</v>
      </c>
    </row>
    <row r="20" spans="1:486" x14ac:dyDescent="0.25">
      <c r="A20" s="3" t="s">
        <v>215</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v>1</v>
      </c>
      <c r="BK20" s="1"/>
      <c r="BL20" s="1">
        <v>1</v>
      </c>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v>1</v>
      </c>
      <c r="DW20" s="1"/>
      <c r="DX20" s="1"/>
      <c r="DY20" s="1">
        <v>1</v>
      </c>
      <c r="DZ20" s="1">
        <v>2</v>
      </c>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v>1</v>
      </c>
      <c r="JZ20" s="1"/>
      <c r="KA20" s="1">
        <v>1</v>
      </c>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v>1</v>
      </c>
      <c r="ON20" s="1"/>
      <c r="OO20" s="1"/>
      <c r="OP20" s="1">
        <v>1</v>
      </c>
      <c r="OQ20" s="1">
        <v>1</v>
      </c>
      <c r="OR20" s="1"/>
      <c r="OS20" s="1"/>
      <c r="OT20" s="1"/>
      <c r="OU20" s="1">
        <v>1</v>
      </c>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v>1</v>
      </c>
      <c r="QG20" s="1"/>
      <c r="QH20" s="1">
        <v>1</v>
      </c>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v>7</v>
      </c>
    </row>
    <row r="21" spans="1:486" x14ac:dyDescent="0.25">
      <c r="A21" s="3" t="s">
        <v>256</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v>1</v>
      </c>
      <c r="DA21" s="1"/>
      <c r="DB21" s="1">
        <v>1</v>
      </c>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v>1</v>
      </c>
    </row>
    <row r="22" spans="1:486" x14ac:dyDescent="0.25">
      <c r="A22" s="3" t="s">
        <v>265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v>1</v>
      </c>
      <c r="CY22" s="1"/>
      <c r="CZ22" s="1"/>
      <c r="DA22" s="1"/>
      <c r="DB22" s="1">
        <v>1</v>
      </c>
      <c r="DC22" s="1">
        <v>1</v>
      </c>
      <c r="DD22" s="1"/>
      <c r="DE22" s="1"/>
      <c r="DF22" s="1"/>
      <c r="DG22" s="1">
        <v>1</v>
      </c>
      <c r="DH22" s="1"/>
      <c r="DI22" s="1"/>
      <c r="DJ22" s="1"/>
      <c r="DK22" s="1"/>
      <c r="DL22" s="1"/>
      <c r="DM22" s="1"/>
      <c r="DN22" s="1"/>
      <c r="DO22" s="1"/>
      <c r="DP22" s="1"/>
      <c r="DQ22" s="1"/>
      <c r="DR22" s="1"/>
      <c r="DS22" s="1"/>
      <c r="DT22" s="1"/>
      <c r="DU22" s="1"/>
      <c r="DV22" s="1"/>
      <c r="DW22" s="1"/>
      <c r="DX22" s="1"/>
      <c r="DY22" s="1"/>
      <c r="DZ22" s="1"/>
      <c r="EA22" s="1"/>
      <c r="EB22" s="1"/>
      <c r="EC22" s="1"/>
      <c r="ED22" s="1"/>
      <c r="EE22" s="1"/>
      <c r="EF22" s="1">
        <v>1</v>
      </c>
      <c r="EG22" s="1"/>
      <c r="EH22" s="1"/>
      <c r="EI22" s="1"/>
      <c r="EJ22" s="1">
        <v>1</v>
      </c>
      <c r="EK22" s="1"/>
      <c r="EL22" s="1"/>
      <c r="EM22" s="1">
        <v>1</v>
      </c>
      <c r="EN22" s="1"/>
      <c r="EO22" s="1">
        <v>1</v>
      </c>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v>1</v>
      </c>
      <c r="NO22" s="1"/>
      <c r="NP22" s="1"/>
      <c r="NQ22" s="1"/>
      <c r="NR22" s="1">
        <v>1</v>
      </c>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v>1</v>
      </c>
      <c r="OW22" s="1"/>
      <c r="OX22" s="1"/>
      <c r="OY22" s="1"/>
      <c r="OZ22" s="1">
        <v>1</v>
      </c>
      <c r="PA22" s="1">
        <v>1</v>
      </c>
      <c r="PB22" s="1"/>
      <c r="PC22" s="1"/>
      <c r="PD22" s="1"/>
      <c r="PE22" s="1">
        <v>1</v>
      </c>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v>7</v>
      </c>
    </row>
    <row r="23" spans="1:486" x14ac:dyDescent="0.25">
      <c r="A23" s="3" t="s">
        <v>158</v>
      </c>
      <c r="B23" s="1"/>
      <c r="C23" s="1"/>
      <c r="D23" s="1"/>
      <c r="E23" s="1"/>
      <c r="F23" s="1"/>
      <c r="G23" s="1"/>
      <c r="H23" s="1"/>
      <c r="I23" s="1"/>
      <c r="J23" s="1">
        <v>1</v>
      </c>
      <c r="K23" s="1"/>
      <c r="L23" s="1"/>
      <c r="M23" s="1"/>
      <c r="N23" s="1">
        <v>1</v>
      </c>
      <c r="O23" s="1">
        <v>1</v>
      </c>
      <c r="P23" s="1"/>
      <c r="Q23" s="1"/>
      <c r="R23" s="1"/>
      <c r="S23" s="1">
        <v>1</v>
      </c>
      <c r="T23" s="1">
        <v>1</v>
      </c>
      <c r="U23" s="1"/>
      <c r="V23" s="1"/>
      <c r="W23" s="1"/>
      <c r="X23" s="1">
        <v>1</v>
      </c>
      <c r="Y23" s="1"/>
      <c r="Z23" s="1"/>
      <c r="AA23" s="1"/>
      <c r="AB23" s="1"/>
      <c r="AC23" s="1"/>
      <c r="AD23" s="1"/>
      <c r="AE23" s="1"/>
      <c r="AF23" s="1"/>
      <c r="AG23" s="1"/>
      <c r="AH23" s="1"/>
      <c r="AI23" s="1"/>
      <c r="AJ23" s="1"/>
      <c r="AK23" s="1"/>
      <c r="AL23" s="1"/>
      <c r="AM23" s="1"/>
      <c r="AN23" s="1">
        <v>2</v>
      </c>
      <c r="AO23" s="1"/>
      <c r="AP23" s="1">
        <v>1</v>
      </c>
      <c r="AQ23" s="1"/>
      <c r="AR23" s="1">
        <v>3</v>
      </c>
      <c r="AS23" s="1">
        <v>1</v>
      </c>
      <c r="AT23" s="1"/>
      <c r="AU23" s="1"/>
      <c r="AV23" s="1"/>
      <c r="AW23" s="1">
        <v>1</v>
      </c>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v>1</v>
      </c>
      <c r="DQ23" s="1">
        <v>1</v>
      </c>
      <c r="DR23" s="1"/>
      <c r="DS23" s="1"/>
      <c r="DT23" s="1">
        <v>1</v>
      </c>
      <c r="DU23" s="1">
        <v>1</v>
      </c>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v>1</v>
      </c>
      <c r="EV23" s="1"/>
      <c r="EW23" s="1"/>
      <c r="EX23" s="1"/>
      <c r="EY23" s="1">
        <v>1</v>
      </c>
      <c r="EZ23" s="1"/>
      <c r="FA23" s="1">
        <v>1</v>
      </c>
      <c r="FB23" s="1"/>
      <c r="FC23" s="1"/>
      <c r="FD23" s="1">
        <v>1</v>
      </c>
      <c r="FE23" s="1"/>
      <c r="FF23" s="1"/>
      <c r="FG23" s="1"/>
      <c r="FH23" s="1"/>
      <c r="FI23" s="1"/>
      <c r="FJ23" s="1"/>
      <c r="FK23" s="1"/>
      <c r="FL23" s="1"/>
      <c r="FM23" s="1"/>
      <c r="FN23" s="1">
        <v>7</v>
      </c>
      <c r="FO23" s="1"/>
      <c r="FP23" s="1"/>
      <c r="FQ23" s="1">
        <v>7</v>
      </c>
      <c r="FR23" s="1">
        <v>4</v>
      </c>
      <c r="FS23" s="1"/>
      <c r="FT23" s="1"/>
      <c r="FU23" s="1">
        <v>4</v>
      </c>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v>1</v>
      </c>
      <c r="HD23" s="1"/>
      <c r="HE23" s="1"/>
      <c r="HF23" s="1"/>
      <c r="HG23" s="1">
        <v>1</v>
      </c>
      <c r="HH23" s="1">
        <v>1</v>
      </c>
      <c r="HI23" s="1"/>
      <c r="HJ23" s="1"/>
      <c r="HK23" s="1"/>
      <c r="HL23" s="1">
        <v>1</v>
      </c>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v>1</v>
      </c>
      <c r="IT23" s="1"/>
      <c r="IU23" s="1"/>
      <c r="IV23" s="1"/>
      <c r="IW23" s="1">
        <v>1</v>
      </c>
      <c r="IX23" s="1"/>
      <c r="IY23" s="1"/>
      <c r="IZ23" s="1"/>
      <c r="JA23" s="1"/>
      <c r="JB23" s="1"/>
      <c r="JC23" s="1">
        <v>2</v>
      </c>
      <c r="JD23" s="1"/>
      <c r="JE23" s="1"/>
      <c r="JF23" s="1"/>
      <c r="JG23" s="1">
        <v>2</v>
      </c>
      <c r="JH23" s="1">
        <v>2</v>
      </c>
      <c r="JI23" s="1"/>
      <c r="JJ23" s="1"/>
      <c r="JK23" s="1"/>
      <c r="JL23" s="1">
        <v>2</v>
      </c>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v>1</v>
      </c>
      <c r="PU23" s="1"/>
      <c r="PV23" s="1"/>
      <c r="PW23" s="1"/>
      <c r="PX23" s="1">
        <v>1</v>
      </c>
      <c r="PY23" s="1">
        <v>1</v>
      </c>
      <c r="PZ23" s="1"/>
      <c r="QA23" s="1"/>
      <c r="QB23" s="1"/>
      <c r="QC23" s="1">
        <v>1</v>
      </c>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v>31</v>
      </c>
    </row>
    <row r="24" spans="1:486" x14ac:dyDescent="0.25">
      <c r="A24" s="3" t="s">
        <v>253</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v>1</v>
      </c>
      <c r="CR24" s="1"/>
      <c r="CS24" s="1">
        <v>1</v>
      </c>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v>1</v>
      </c>
    </row>
    <row r="25" spans="1:486" x14ac:dyDescent="0.25">
      <c r="A25" s="3" t="s">
        <v>160</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v>1</v>
      </c>
      <c r="FX25" s="1">
        <v>1</v>
      </c>
      <c r="FY25" s="1">
        <v>1</v>
      </c>
      <c r="FZ25" s="1">
        <v>3</v>
      </c>
      <c r="GA25" s="1"/>
      <c r="GB25" s="1"/>
      <c r="GC25" s="1"/>
      <c r="GD25" s="1"/>
      <c r="GE25" s="1"/>
      <c r="GF25" s="1"/>
      <c r="GG25" s="1"/>
      <c r="GH25" s="1"/>
      <c r="GI25" s="1"/>
      <c r="GJ25" s="1"/>
      <c r="GK25" s="1">
        <v>1</v>
      </c>
      <c r="GL25" s="1"/>
      <c r="GM25" s="1">
        <v>1</v>
      </c>
      <c r="GN25" s="1"/>
      <c r="GO25" s="1">
        <v>1</v>
      </c>
      <c r="GP25" s="1">
        <v>1</v>
      </c>
      <c r="GQ25" s="1"/>
      <c r="GR25" s="1">
        <v>2</v>
      </c>
      <c r="GS25" s="1"/>
      <c r="GT25" s="1"/>
      <c r="GU25" s="1">
        <v>1</v>
      </c>
      <c r="GV25" s="1"/>
      <c r="GW25" s="1">
        <v>1</v>
      </c>
      <c r="GX25" s="1">
        <v>1</v>
      </c>
      <c r="GY25" s="1"/>
      <c r="GZ25" s="1"/>
      <c r="HA25" s="1"/>
      <c r="HB25" s="1">
        <v>1</v>
      </c>
      <c r="HC25" s="1"/>
      <c r="HD25" s="1"/>
      <c r="HE25" s="1"/>
      <c r="HF25" s="1">
        <v>1</v>
      </c>
      <c r="HG25" s="1">
        <v>1</v>
      </c>
      <c r="HH25" s="1">
        <v>1</v>
      </c>
      <c r="HI25" s="1"/>
      <c r="HJ25" s="1"/>
      <c r="HK25" s="1"/>
      <c r="HL25" s="1">
        <v>1</v>
      </c>
      <c r="HM25" s="1"/>
      <c r="HN25" s="1"/>
      <c r="HO25" s="1"/>
      <c r="HP25" s="1"/>
      <c r="HQ25" s="1"/>
      <c r="HR25" s="1"/>
      <c r="HS25" s="1"/>
      <c r="HT25" s="1"/>
      <c r="HU25" s="1"/>
      <c r="HV25" s="1"/>
      <c r="HW25" s="1"/>
      <c r="HX25" s="1"/>
      <c r="HY25" s="1">
        <v>1</v>
      </c>
      <c r="HZ25" s="1"/>
      <c r="IA25" s="1">
        <v>1</v>
      </c>
      <c r="IB25" s="1"/>
      <c r="IC25" s="1"/>
      <c r="ID25" s="1"/>
      <c r="IE25" s="1"/>
      <c r="IF25" s="1"/>
      <c r="IG25" s="1"/>
      <c r="IH25" s="1"/>
      <c r="II25" s="1"/>
      <c r="IJ25" s="1"/>
      <c r="IK25" s="1"/>
      <c r="IL25" s="1">
        <v>1</v>
      </c>
      <c r="IM25" s="1">
        <v>1</v>
      </c>
      <c r="IN25" s="1"/>
      <c r="IO25" s="1"/>
      <c r="IP25" s="1"/>
      <c r="IQ25" s="1"/>
      <c r="IR25" s="1"/>
      <c r="IS25" s="1"/>
      <c r="IT25" s="1"/>
      <c r="IU25" s="1"/>
      <c r="IV25" s="1">
        <v>1</v>
      </c>
      <c r="IW25" s="1">
        <v>1</v>
      </c>
      <c r="IX25" s="1"/>
      <c r="IY25" s="1"/>
      <c r="IZ25" s="1">
        <v>1</v>
      </c>
      <c r="JA25" s="1"/>
      <c r="JB25" s="1">
        <v>1</v>
      </c>
      <c r="JC25" s="1">
        <v>1</v>
      </c>
      <c r="JD25" s="1"/>
      <c r="JE25" s="1"/>
      <c r="JF25" s="1"/>
      <c r="JG25" s="1">
        <v>1</v>
      </c>
      <c r="JH25" s="1">
        <v>2</v>
      </c>
      <c r="JI25" s="1"/>
      <c r="JJ25" s="1"/>
      <c r="JK25" s="1"/>
      <c r="JL25" s="1">
        <v>2</v>
      </c>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v>1</v>
      </c>
      <c r="KM25" s="1"/>
      <c r="KN25" s="1"/>
      <c r="KO25" s="1"/>
      <c r="KP25" s="1">
        <v>1</v>
      </c>
      <c r="KQ25" s="1"/>
      <c r="KR25" s="1"/>
      <c r="KS25" s="1"/>
      <c r="KT25" s="1"/>
      <c r="KU25" s="1"/>
      <c r="KV25" s="1">
        <v>1</v>
      </c>
      <c r="KW25" s="1"/>
      <c r="KX25" s="1">
        <v>1</v>
      </c>
      <c r="KY25" s="1">
        <v>1</v>
      </c>
      <c r="KZ25" s="1">
        <v>3</v>
      </c>
      <c r="LA25" s="1"/>
      <c r="LB25" s="1">
        <v>1</v>
      </c>
      <c r="LC25" s="1">
        <v>1</v>
      </c>
      <c r="LD25" s="1"/>
      <c r="LE25" s="1"/>
      <c r="LF25" s="1"/>
      <c r="LG25" s="1"/>
      <c r="LH25" s="1">
        <v>1</v>
      </c>
      <c r="LI25" s="1">
        <v>1</v>
      </c>
      <c r="LJ25" s="1"/>
      <c r="LK25" s="1">
        <v>2</v>
      </c>
      <c r="LL25" s="1"/>
      <c r="LM25" s="1"/>
      <c r="LN25" s="1"/>
      <c r="LO25" s="1"/>
      <c r="LP25" s="1"/>
      <c r="LQ25" s="1">
        <v>1</v>
      </c>
      <c r="LR25" s="1"/>
      <c r="LS25" s="1"/>
      <c r="LT25" s="1"/>
      <c r="LU25" s="1">
        <v>1</v>
      </c>
      <c r="LV25" s="1">
        <v>1</v>
      </c>
      <c r="LW25" s="1"/>
      <c r="LX25" s="1"/>
      <c r="LY25" s="1"/>
      <c r="LZ25" s="1">
        <v>1</v>
      </c>
      <c r="MA25" s="1">
        <v>1</v>
      </c>
      <c r="MB25" s="1"/>
      <c r="MC25" s="1"/>
      <c r="MD25" s="1">
        <v>1</v>
      </c>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v>1</v>
      </c>
      <c r="NT25" s="1"/>
      <c r="NU25" s="1"/>
      <c r="NV25" s="1"/>
      <c r="NW25" s="1">
        <v>1</v>
      </c>
      <c r="NX25" s="1"/>
      <c r="NY25" s="1"/>
      <c r="NZ25" s="1">
        <v>1</v>
      </c>
      <c r="OA25" s="1"/>
      <c r="OB25" s="1"/>
      <c r="OC25" s="1"/>
      <c r="OD25" s="1">
        <v>1</v>
      </c>
      <c r="OE25" s="1"/>
      <c r="OF25" s="1"/>
      <c r="OG25" s="1"/>
      <c r="OH25" s="1"/>
      <c r="OI25" s="1"/>
      <c r="OJ25" s="1"/>
      <c r="OK25" s="1"/>
      <c r="OL25" s="1"/>
      <c r="OM25" s="1"/>
      <c r="ON25" s="1"/>
      <c r="OO25" s="1"/>
      <c r="OP25" s="1"/>
      <c r="OQ25" s="1"/>
      <c r="OR25" s="1"/>
      <c r="OS25" s="1"/>
      <c r="OT25" s="1">
        <v>1</v>
      </c>
      <c r="OU25" s="1">
        <v>1</v>
      </c>
      <c r="OV25" s="1"/>
      <c r="OW25" s="1"/>
      <c r="OX25" s="1"/>
      <c r="OY25" s="1"/>
      <c r="OZ25" s="1"/>
      <c r="PA25" s="1"/>
      <c r="PB25" s="1"/>
      <c r="PC25" s="1"/>
      <c r="PD25" s="1"/>
      <c r="PE25" s="1"/>
      <c r="PF25" s="1"/>
      <c r="PG25" s="1">
        <v>1</v>
      </c>
      <c r="PH25" s="1"/>
      <c r="PI25" s="1"/>
      <c r="PJ25" s="1">
        <v>1</v>
      </c>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v>31</v>
      </c>
    </row>
    <row r="26" spans="1:486" x14ac:dyDescent="0.25">
      <c r="A26" s="3" t="s">
        <v>187</v>
      </c>
      <c r="B26" s="1"/>
      <c r="C26" s="1"/>
      <c r="D26" s="1"/>
      <c r="E26" s="1">
        <v>3</v>
      </c>
      <c r="F26" s="1"/>
      <c r="G26" s="1"/>
      <c r="H26" s="1"/>
      <c r="I26" s="1">
        <v>3</v>
      </c>
      <c r="J26" s="1"/>
      <c r="K26" s="1"/>
      <c r="L26" s="1"/>
      <c r="M26" s="1"/>
      <c r="N26" s="1"/>
      <c r="O26" s="1"/>
      <c r="P26" s="1"/>
      <c r="Q26" s="1"/>
      <c r="R26" s="1"/>
      <c r="S26" s="1"/>
      <c r="T26" s="1"/>
      <c r="U26" s="1"/>
      <c r="V26" s="1"/>
      <c r="W26" s="1"/>
      <c r="X26" s="1"/>
      <c r="Y26" s="1"/>
      <c r="Z26" s="1"/>
      <c r="AA26" s="1"/>
      <c r="AB26" s="1"/>
      <c r="AC26" s="1"/>
      <c r="AD26" s="1"/>
      <c r="AE26" s="1"/>
      <c r="AF26" s="1"/>
      <c r="AG26" s="1"/>
      <c r="AH26" s="1"/>
      <c r="AI26" s="1">
        <v>1</v>
      </c>
      <c r="AJ26" s="1"/>
      <c r="AK26" s="1"/>
      <c r="AL26" s="1"/>
      <c r="AM26" s="1">
        <v>1</v>
      </c>
      <c r="AN26" s="1"/>
      <c r="AO26" s="1"/>
      <c r="AP26" s="1"/>
      <c r="AQ26" s="1"/>
      <c r="AR26" s="1"/>
      <c r="AS26" s="1"/>
      <c r="AT26" s="1"/>
      <c r="AU26" s="1"/>
      <c r="AV26" s="1"/>
      <c r="AW26" s="1"/>
      <c r="AX26" s="1"/>
      <c r="AY26" s="1"/>
      <c r="AZ26" s="1"/>
      <c r="BA26" s="1"/>
      <c r="BB26" s="1"/>
      <c r="BC26" s="1"/>
      <c r="BD26" s="1"/>
      <c r="BE26" s="1"/>
      <c r="BF26" s="1"/>
      <c r="BG26" s="1"/>
      <c r="BH26" s="1">
        <v>1</v>
      </c>
      <c r="BI26" s="1"/>
      <c r="BJ26" s="1"/>
      <c r="BK26" s="1"/>
      <c r="BL26" s="1">
        <v>1</v>
      </c>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v>1</v>
      </c>
      <c r="CW26" s="1">
        <v>1</v>
      </c>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v>1</v>
      </c>
      <c r="ED26" s="1"/>
      <c r="EE26" s="1">
        <v>1</v>
      </c>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v>1</v>
      </c>
      <c r="FF26" s="1"/>
      <c r="FG26" s="1"/>
      <c r="FH26" s="1"/>
      <c r="FI26" s="1">
        <v>1</v>
      </c>
      <c r="FJ26" s="1"/>
      <c r="FK26" s="1"/>
      <c r="FL26" s="1"/>
      <c r="FM26" s="1"/>
      <c r="FN26" s="1"/>
      <c r="FO26" s="1"/>
      <c r="FP26" s="1"/>
      <c r="FQ26" s="1"/>
      <c r="FR26" s="1"/>
      <c r="FS26" s="1"/>
      <c r="FT26" s="1"/>
      <c r="FU26" s="1"/>
      <c r="FV26" s="1">
        <v>1</v>
      </c>
      <c r="FW26" s="1"/>
      <c r="FX26" s="1"/>
      <c r="FY26" s="1"/>
      <c r="FZ26" s="1">
        <v>1</v>
      </c>
      <c r="GA26" s="1"/>
      <c r="GB26" s="1"/>
      <c r="GC26" s="1">
        <v>1</v>
      </c>
      <c r="GD26" s="1"/>
      <c r="GE26" s="1">
        <v>1</v>
      </c>
      <c r="GF26" s="1"/>
      <c r="GG26" s="1"/>
      <c r="GH26" s="1">
        <v>1</v>
      </c>
      <c r="GI26" s="1"/>
      <c r="GJ26" s="1">
        <v>1</v>
      </c>
      <c r="GK26" s="1"/>
      <c r="GL26" s="1"/>
      <c r="GM26" s="1"/>
      <c r="GN26" s="1">
        <v>2</v>
      </c>
      <c r="GO26" s="1"/>
      <c r="GP26" s="1"/>
      <c r="GQ26" s="1"/>
      <c r="GR26" s="1">
        <v>2</v>
      </c>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v>1</v>
      </c>
      <c r="IO26" s="1"/>
      <c r="IP26" s="1"/>
      <c r="IQ26" s="1"/>
      <c r="IR26" s="1">
        <v>1</v>
      </c>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v>1</v>
      </c>
      <c r="JY26" s="1"/>
      <c r="JZ26" s="1"/>
      <c r="KA26" s="1">
        <v>1</v>
      </c>
      <c r="KB26" s="1"/>
      <c r="KC26" s="1"/>
      <c r="KD26" s="1"/>
      <c r="KE26" s="1"/>
      <c r="KF26" s="1"/>
      <c r="KG26" s="1"/>
      <c r="KH26" s="1">
        <v>1</v>
      </c>
      <c r="KI26" s="1"/>
      <c r="KJ26" s="1"/>
      <c r="KK26" s="1">
        <v>1</v>
      </c>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v>1</v>
      </c>
      <c r="NO26" s="1">
        <v>1</v>
      </c>
      <c r="NP26" s="1"/>
      <c r="NQ26" s="1"/>
      <c r="NR26" s="1">
        <v>2</v>
      </c>
      <c r="NS26" s="1"/>
      <c r="NT26" s="1"/>
      <c r="NU26" s="1">
        <v>1</v>
      </c>
      <c r="NV26" s="1"/>
      <c r="NW26" s="1">
        <v>1</v>
      </c>
      <c r="NX26" s="1">
        <v>1</v>
      </c>
      <c r="NY26" s="1">
        <v>1</v>
      </c>
      <c r="NZ26" s="1"/>
      <c r="OA26" s="1">
        <v>1</v>
      </c>
      <c r="OB26" s="1"/>
      <c r="OC26" s="1"/>
      <c r="OD26" s="1">
        <v>1</v>
      </c>
      <c r="OE26" s="1"/>
      <c r="OF26" s="1"/>
      <c r="OG26" s="1"/>
      <c r="OH26" s="1"/>
      <c r="OI26" s="1"/>
      <c r="OJ26" s="1"/>
      <c r="OK26" s="1"/>
      <c r="OL26" s="1">
        <v>1</v>
      </c>
      <c r="OM26" s="1"/>
      <c r="ON26" s="1"/>
      <c r="OO26" s="1"/>
      <c r="OP26" s="1">
        <v>1</v>
      </c>
      <c r="OQ26" s="1">
        <v>1</v>
      </c>
      <c r="OR26" s="1"/>
      <c r="OS26" s="1"/>
      <c r="OT26" s="1"/>
      <c r="OU26" s="1">
        <v>1</v>
      </c>
      <c r="OV26" s="1"/>
      <c r="OW26" s="1"/>
      <c r="OX26" s="1"/>
      <c r="OY26" s="1"/>
      <c r="OZ26" s="1"/>
      <c r="PA26" s="1"/>
      <c r="PB26" s="1"/>
      <c r="PC26" s="1"/>
      <c r="PD26" s="1"/>
      <c r="PE26" s="1"/>
      <c r="PF26" s="1">
        <v>1</v>
      </c>
      <c r="PG26" s="1"/>
      <c r="PH26" s="1"/>
      <c r="PI26" s="1"/>
      <c r="PJ26" s="1">
        <v>1</v>
      </c>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v>1</v>
      </c>
      <c r="QL26" s="1">
        <v>1</v>
      </c>
      <c r="QM26" s="1"/>
      <c r="QN26" s="1"/>
      <c r="QO26" s="1"/>
      <c r="QP26" s="1"/>
      <c r="QQ26" s="1">
        <v>2</v>
      </c>
      <c r="QR26" s="1">
        <v>1</v>
      </c>
      <c r="QS26" s="1"/>
      <c r="QT26" s="1">
        <v>3</v>
      </c>
      <c r="QU26" s="1"/>
      <c r="QV26" s="1"/>
      <c r="QW26" s="1"/>
      <c r="QX26" s="1"/>
      <c r="QY26" s="1"/>
      <c r="QZ26" s="1"/>
      <c r="RA26" s="1"/>
      <c r="RB26" s="1"/>
      <c r="RC26" s="1"/>
      <c r="RD26" s="1"/>
      <c r="RE26" s="1"/>
      <c r="RF26" s="1"/>
      <c r="RG26" s="1"/>
      <c r="RH26" s="1"/>
      <c r="RI26" s="1"/>
      <c r="RJ26" s="1"/>
      <c r="RK26" s="1"/>
      <c r="RL26" s="1"/>
      <c r="RM26" s="1"/>
      <c r="RN26" s="1"/>
      <c r="RO26" s="1"/>
      <c r="RP26" s="1"/>
      <c r="RQ26" s="1"/>
      <c r="RR26" s="1">
        <v>28</v>
      </c>
    </row>
    <row r="27" spans="1:486" x14ac:dyDescent="0.25">
      <c r="A27" s="3" t="s">
        <v>286</v>
      </c>
      <c r="B27" s="1"/>
      <c r="C27" s="1"/>
      <c r="D27" s="1"/>
      <c r="E27" s="1">
        <v>1</v>
      </c>
      <c r="F27" s="1"/>
      <c r="G27" s="1"/>
      <c r="H27" s="1"/>
      <c r="I27" s="1">
        <v>1</v>
      </c>
      <c r="J27" s="1">
        <v>1</v>
      </c>
      <c r="K27" s="1"/>
      <c r="L27" s="1"/>
      <c r="M27" s="1"/>
      <c r="N27" s="1">
        <v>1</v>
      </c>
      <c r="O27" s="1"/>
      <c r="P27" s="1"/>
      <c r="Q27" s="1"/>
      <c r="R27" s="1"/>
      <c r="S27" s="1"/>
      <c r="T27" s="1"/>
      <c r="U27" s="1"/>
      <c r="V27" s="1"/>
      <c r="W27" s="1"/>
      <c r="X27" s="1"/>
      <c r="Y27" s="1"/>
      <c r="Z27" s="1"/>
      <c r="AA27" s="1"/>
      <c r="AB27" s="1"/>
      <c r="AC27" s="1"/>
      <c r="AD27" s="1"/>
      <c r="AE27" s="1"/>
      <c r="AF27" s="1"/>
      <c r="AG27" s="1"/>
      <c r="AH27" s="1"/>
      <c r="AI27" s="1">
        <v>1</v>
      </c>
      <c r="AJ27" s="1"/>
      <c r="AK27" s="1"/>
      <c r="AL27" s="1"/>
      <c r="AM27" s="1">
        <v>1</v>
      </c>
      <c r="AN27" s="1"/>
      <c r="AO27" s="1"/>
      <c r="AP27" s="1"/>
      <c r="AQ27" s="1"/>
      <c r="AR27" s="1"/>
      <c r="AS27" s="1">
        <v>1</v>
      </c>
      <c r="AT27" s="1"/>
      <c r="AU27" s="1"/>
      <c r="AV27" s="1"/>
      <c r="AW27" s="1">
        <v>1</v>
      </c>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v>1</v>
      </c>
      <c r="GT27" s="1"/>
      <c r="GU27" s="1"/>
      <c r="GV27" s="1"/>
      <c r="GW27" s="1">
        <v>1</v>
      </c>
      <c r="GX27" s="1"/>
      <c r="GY27" s="1"/>
      <c r="GZ27" s="1"/>
      <c r="HA27" s="1"/>
      <c r="HB27" s="1"/>
      <c r="HC27" s="1">
        <v>1</v>
      </c>
      <c r="HD27" s="1"/>
      <c r="HE27" s="1"/>
      <c r="HF27" s="1"/>
      <c r="HG27" s="1">
        <v>1</v>
      </c>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v>1</v>
      </c>
      <c r="IL27" s="1"/>
      <c r="IM27" s="1">
        <v>1</v>
      </c>
      <c r="IN27" s="1"/>
      <c r="IO27" s="1"/>
      <c r="IP27" s="1"/>
      <c r="IQ27" s="1"/>
      <c r="IR27" s="1"/>
      <c r="IS27" s="1">
        <v>1</v>
      </c>
      <c r="IT27" s="1"/>
      <c r="IU27" s="1"/>
      <c r="IV27" s="1"/>
      <c r="IW27" s="1">
        <v>1</v>
      </c>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v>8</v>
      </c>
    </row>
    <row r="28" spans="1:486" x14ac:dyDescent="0.25">
      <c r="A28" s="3" t="s">
        <v>135</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v>1</v>
      </c>
      <c r="AJ28" s="1"/>
      <c r="AK28" s="1"/>
      <c r="AL28" s="1"/>
      <c r="AM28" s="1">
        <v>1</v>
      </c>
      <c r="AN28" s="1">
        <v>1</v>
      </c>
      <c r="AO28" s="1"/>
      <c r="AP28" s="1"/>
      <c r="AQ28" s="1"/>
      <c r="AR28" s="1">
        <v>1</v>
      </c>
      <c r="AS28" s="1"/>
      <c r="AT28" s="1"/>
      <c r="AU28" s="1"/>
      <c r="AV28" s="1"/>
      <c r="AW28" s="1"/>
      <c r="AX28" s="1"/>
      <c r="AY28" s="1"/>
      <c r="AZ28" s="1"/>
      <c r="BA28" s="1"/>
      <c r="BB28" s="1"/>
      <c r="BC28" s="1"/>
      <c r="BD28" s="1"/>
      <c r="BE28" s="1"/>
      <c r="BF28" s="1"/>
      <c r="BG28" s="1"/>
      <c r="BH28" s="1">
        <v>1</v>
      </c>
      <c r="BI28" s="1"/>
      <c r="BJ28" s="1"/>
      <c r="BK28" s="1"/>
      <c r="BL28" s="1">
        <v>1</v>
      </c>
      <c r="BM28" s="1"/>
      <c r="BN28" s="1"/>
      <c r="BO28" s="1">
        <v>1</v>
      </c>
      <c r="BP28" s="1"/>
      <c r="BQ28" s="1">
        <v>1</v>
      </c>
      <c r="BR28" s="1"/>
      <c r="BS28" s="1"/>
      <c r="BT28" s="1"/>
      <c r="BU28" s="1"/>
      <c r="BV28" s="1"/>
      <c r="BW28" s="1">
        <v>1</v>
      </c>
      <c r="BX28" s="1"/>
      <c r="BY28" s="1"/>
      <c r="BZ28" s="1"/>
      <c r="CA28" s="1">
        <v>1</v>
      </c>
      <c r="CB28" s="1">
        <v>1</v>
      </c>
      <c r="CC28" s="1">
        <v>1</v>
      </c>
      <c r="CD28" s="1"/>
      <c r="CE28" s="1"/>
      <c r="CF28" s="1">
        <v>2</v>
      </c>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v>1</v>
      </c>
      <c r="DL28" s="1">
        <v>1</v>
      </c>
      <c r="DM28" s="1"/>
      <c r="DN28" s="1"/>
      <c r="DO28" s="1"/>
      <c r="DP28" s="1"/>
      <c r="DQ28" s="1"/>
      <c r="DR28" s="1">
        <v>1</v>
      </c>
      <c r="DS28" s="1">
        <v>1</v>
      </c>
      <c r="DT28" s="1"/>
      <c r="DU28" s="1">
        <v>2</v>
      </c>
      <c r="DV28" s="1"/>
      <c r="DW28" s="1"/>
      <c r="DX28" s="1"/>
      <c r="DY28" s="1"/>
      <c r="DZ28" s="1"/>
      <c r="EA28" s="1"/>
      <c r="EB28" s="1"/>
      <c r="EC28" s="1"/>
      <c r="ED28" s="1"/>
      <c r="EE28" s="1"/>
      <c r="EF28" s="1"/>
      <c r="EG28" s="1"/>
      <c r="EH28" s="1"/>
      <c r="EI28" s="1"/>
      <c r="EJ28" s="1"/>
      <c r="EK28" s="1"/>
      <c r="EL28" s="1"/>
      <c r="EM28" s="1"/>
      <c r="EN28" s="1"/>
      <c r="EO28" s="1"/>
      <c r="EP28" s="1">
        <v>1</v>
      </c>
      <c r="EQ28" s="1"/>
      <c r="ER28" s="1"/>
      <c r="ES28" s="1"/>
      <c r="ET28" s="1">
        <v>1</v>
      </c>
      <c r="EU28" s="1"/>
      <c r="EV28" s="1"/>
      <c r="EW28" s="1"/>
      <c r="EX28" s="1"/>
      <c r="EY28" s="1"/>
      <c r="EZ28" s="1">
        <v>1</v>
      </c>
      <c r="FA28" s="1"/>
      <c r="FB28" s="1"/>
      <c r="FC28" s="1"/>
      <c r="FD28" s="1">
        <v>1</v>
      </c>
      <c r="FE28" s="1"/>
      <c r="FF28" s="1"/>
      <c r="FG28" s="1"/>
      <c r="FH28" s="1"/>
      <c r="FI28" s="1"/>
      <c r="FJ28" s="1"/>
      <c r="FK28" s="1"/>
      <c r="FL28" s="1"/>
      <c r="FM28" s="1"/>
      <c r="FN28" s="1">
        <v>1</v>
      </c>
      <c r="FO28" s="1"/>
      <c r="FP28" s="1"/>
      <c r="FQ28" s="1">
        <v>1</v>
      </c>
      <c r="FR28" s="1">
        <v>3</v>
      </c>
      <c r="FS28" s="1"/>
      <c r="FT28" s="1"/>
      <c r="FU28" s="1">
        <v>3</v>
      </c>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v>1</v>
      </c>
      <c r="KH28" s="1"/>
      <c r="KI28" s="1"/>
      <c r="KJ28" s="1"/>
      <c r="KK28" s="1">
        <v>1</v>
      </c>
      <c r="KL28" s="1">
        <v>1</v>
      </c>
      <c r="KM28" s="1"/>
      <c r="KN28" s="1"/>
      <c r="KO28" s="1"/>
      <c r="KP28" s="1">
        <v>1</v>
      </c>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v>1</v>
      </c>
      <c r="MT28" s="1"/>
      <c r="MU28" s="1">
        <v>1</v>
      </c>
      <c r="MV28" s="1">
        <v>2</v>
      </c>
      <c r="MW28" s="1">
        <v>1</v>
      </c>
      <c r="MX28" s="1"/>
      <c r="MY28" s="1"/>
      <c r="MZ28" s="1"/>
      <c r="NA28" s="1">
        <v>1</v>
      </c>
      <c r="NB28" s="1">
        <v>1</v>
      </c>
      <c r="NC28" s="1"/>
      <c r="ND28" s="1">
        <v>1</v>
      </c>
      <c r="NE28" s="1"/>
      <c r="NF28" s="1">
        <v>2</v>
      </c>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v>1</v>
      </c>
      <c r="PG28" s="1"/>
      <c r="PH28" s="1"/>
      <c r="PI28" s="1"/>
      <c r="PJ28" s="1">
        <v>1</v>
      </c>
      <c r="PK28" s="1"/>
      <c r="PL28" s="1"/>
      <c r="PM28" s="1"/>
      <c r="PN28" s="1"/>
      <c r="PO28" s="1"/>
      <c r="PP28" s="1"/>
      <c r="PQ28" s="1"/>
      <c r="PR28" s="1"/>
      <c r="PS28" s="1"/>
      <c r="PT28" s="1"/>
      <c r="PU28" s="1"/>
      <c r="PV28" s="1"/>
      <c r="PW28" s="1"/>
      <c r="PX28" s="1"/>
      <c r="PY28" s="1"/>
      <c r="PZ28" s="1"/>
      <c r="QA28" s="1"/>
      <c r="QB28" s="1">
        <v>1</v>
      </c>
      <c r="QC28" s="1">
        <v>1</v>
      </c>
      <c r="QD28" s="1"/>
      <c r="QE28" s="1"/>
      <c r="QF28" s="1"/>
      <c r="QG28" s="1"/>
      <c r="QH28" s="1"/>
      <c r="QI28" s="1"/>
      <c r="QJ28" s="1"/>
      <c r="QK28" s="1"/>
      <c r="QL28" s="1"/>
      <c r="QM28" s="1"/>
      <c r="QN28" s="1"/>
      <c r="QO28" s="1"/>
      <c r="QP28" s="1"/>
      <c r="QQ28" s="1"/>
      <c r="QR28" s="1"/>
      <c r="QS28" s="1"/>
      <c r="QT28" s="1"/>
      <c r="QU28" s="1"/>
      <c r="QV28" s="1"/>
      <c r="QW28" s="1"/>
      <c r="QX28" s="1"/>
      <c r="QY28" s="1"/>
      <c r="QZ28" s="1">
        <v>1</v>
      </c>
      <c r="RA28" s="1"/>
      <c r="RB28" s="1"/>
      <c r="RC28" s="1">
        <v>1</v>
      </c>
      <c r="RD28" s="1">
        <v>1</v>
      </c>
      <c r="RE28" s="1"/>
      <c r="RF28" s="1"/>
      <c r="RG28" s="1">
        <v>1</v>
      </c>
      <c r="RH28" s="1"/>
      <c r="RI28" s="1"/>
      <c r="RJ28" s="1"/>
      <c r="RK28" s="1"/>
      <c r="RL28" s="1"/>
      <c r="RM28" s="1">
        <v>3</v>
      </c>
      <c r="RN28" s="1"/>
      <c r="RO28" s="1">
        <v>1</v>
      </c>
      <c r="RP28" s="1">
        <v>1</v>
      </c>
      <c r="RQ28" s="1">
        <v>5</v>
      </c>
      <c r="RR28" s="1">
        <v>32</v>
      </c>
    </row>
    <row r="29" spans="1:486" x14ac:dyDescent="0.25">
      <c r="A29" s="3" t="s">
        <v>110</v>
      </c>
      <c r="B29" s="1"/>
      <c r="C29" s="1"/>
      <c r="D29" s="1"/>
      <c r="E29" s="1"/>
      <c r="F29" s="1">
        <v>1</v>
      </c>
      <c r="G29" s="1"/>
      <c r="H29" s="1"/>
      <c r="I29" s="1">
        <v>1</v>
      </c>
      <c r="J29" s="1"/>
      <c r="K29" s="1"/>
      <c r="L29" s="1"/>
      <c r="M29" s="1"/>
      <c r="N29" s="1"/>
      <c r="O29" s="1"/>
      <c r="P29" s="1"/>
      <c r="Q29" s="1"/>
      <c r="R29" s="1"/>
      <c r="S29" s="1"/>
      <c r="T29" s="1"/>
      <c r="U29" s="1">
        <v>1</v>
      </c>
      <c r="V29" s="1"/>
      <c r="W29" s="1"/>
      <c r="X29" s="1">
        <v>1</v>
      </c>
      <c r="Y29" s="1"/>
      <c r="Z29" s="1"/>
      <c r="AA29" s="1"/>
      <c r="AB29" s="1"/>
      <c r="AC29" s="1"/>
      <c r="AD29" s="1">
        <v>1</v>
      </c>
      <c r="AE29" s="1"/>
      <c r="AF29" s="1"/>
      <c r="AG29" s="1"/>
      <c r="AH29" s="1">
        <v>1</v>
      </c>
      <c r="AI29" s="1"/>
      <c r="AJ29" s="1"/>
      <c r="AK29" s="1"/>
      <c r="AL29" s="1"/>
      <c r="AM29" s="1"/>
      <c r="AN29" s="1"/>
      <c r="AO29" s="1"/>
      <c r="AP29" s="1"/>
      <c r="AQ29" s="1"/>
      <c r="AR29" s="1"/>
      <c r="AS29" s="1"/>
      <c r="AT29" s="1"/>
      <c r="AU29" s="1"/>
      <c r="AV29" s="1"/>
      <c r="AW29" s="1"/>
      <c r="AX29" s="1"/>
      <c r="AY29" s="1">
        <v>1</v>
      </c>
      <c r="AZ29" s="1"/>
      <c r="BA29" s="1"/>
      <c r="BB29" s="1">
        <v>1</v>
      </c>
      <c r="BC29" s="1">
        <v>1</v>
      </c>
      <c r="BD29" s="1"/>
      <c r="BE29" s="1"/>
      <c r="BF29" s="1"/>
      <c r="BG29" s="1">
        <v>1</v>
      </c>
      <c r="BH29" s="1">
        <v>2</v>
      </c>
      <c r="BI29" s="1"/>
      <c r="BJ29" s="1"/>
      <c r="BK29" s="1">
        <v>1</v>
      </c>
      <c r="BL29" s="1">
        <v>3</v>
      </c>
      <c r="BM29" s="1"/>
      <c r="BN29" s="1"/>
      <c r="BO29" s="1"/>
      <c r="BP29" s="1"/>
      <c r="BQ29" s="1"/>
      <c r="BR29" s="1"/>
      <c r="BS29" s="1"/>
      <c r="BT29" s="1"/>
      <c r="BU29" s="1"/>
      <c r="BV29" s="1"/>
      <c r="BW29" s="1">
        <v>2</v>
      </c>
      <c r="BX29" s="1"/>
      <c r="BY29" s="1"/>
      <c r="BZ29" s="1"/>
      <c r="CA29" s="1">
        <v>2</v>
      </c>
      <c r="CB29" s="1"/>
      <c r="CC29" s="1"/>
      <c r="CD29" s="1"/>
      <c r="CE29" s="1"/>
      <c r="CF29" s="1"/>
      <c r="CG29" s="1"/>
      <c r="CH29" s="1"/>
      <c r="CI29" s="1"/>
      <c r="CJ29" s="1"/>
      <c r="CK29" s="1"/>
      <c r="CL29" s="1"/>
      <c r="CM29" s="1"/>
      <c r="CN29" s="1"/>
      <c r="CO29" s="1"/>
      <c r="CP29" s="1">
        <v>1</v>
      </c>
      <c r="CQ29" s="1"/>
      <c r="CR29" s="1"/>
      <c r="CS29" s="1">
        <v>1</v>
      </c>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v>1</v>
      </c>
      <c r="DY29" s="1"/>
      <c r="DZ29" s="1">
        <v>1</v>
      </c>
      <c r="EA29" s="1"/>
      <c r="EB29" s="1"/>
      <c r="EC29" s="1"/>
      <c r="ED29" s="1"/>
      <c r="EE29" s="1"/>
      <c r="EF29" s="1">
        <v>1</v>
      </c>
      <c r="EG29" s="1"/>
      <c r="EH29" s="1"/>
      <c r="EI29" s="1"/>
      <c r="EJ29" s="1">
        <v>1</v>
      </c>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v>1</v>
      </c>
      <c r="FL29" s="1"/>
      <c r="FM29" s="1">
        <v>1</v>
      </c>
      <c r="FN29" s="1">
        <v>2</v>
      </c>
      <c r="FO29" s="1"/>
      <c r="FP29" s="1"/>
      <c r="FQ29" s="1">
        <v>2</v>
      </c>
      <c r="FR29" s="1"/>
      <c r="FS29" s="1"/>
      <c r="FT29" s="1"/>
      <c r="FU29" s="1"/>
      <c r="FV29" s="1">
        <v>1</v>
      </c>
      <c r="FW29" s="1"/>
      <c r="FX29" s="1"/>
      <c r="FY29" s="1"/>
      <c r="FZ29" s="1">
        <v>1</v>
      </c>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v>1</v>
      </c>
      <c r="HI29" s="1"/>
      <c r="HJ29" s="1"/>
      <c r="HK29" s="1"/>
      <c r="HL29" s="1">
        <v>1</v>
      </c>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v>1</v>
      </c>
      <c r="IU29" s="1"/>
      <c r="IV29" s="1"/>
      <c r="IW29" s="1">
        <v>1</v>
      </c>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v>1</v>
      </c>
      <c r="JX29" s="1"/>
      <c r="JY29" s="1"/>
      <c r="JZ29" s="1">
        <v>1</v>
      </c>
      <c r="KA29" s="1">
        <v>2</v>
      </c>
      <c r="KB29" s="1"/>
      <c r="KC29" s="1"/>
      <c r="KD29" s="1"/>
      <c r="KE29" s="1"/>
      <c r="KF29" s="1"/>
      <c r="KG29" s="1">
        <v>1</v>
      </c>
      <c r="KH29" s="1"/>
      <c r="KI29" s="1"/>
      <c r="KJ29" s="1"/>
      <c r="KK29" s="1">
        <v>1</v>
      </c>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v>1</v>
      </c>
      <c r="MI29" s="1">
        <v>1</v>
      </c>
      <c r="MJ29" s="1"/>
      <c r="MK29" s="1"/>
      <c r="ML29" s="1"/>
      <c r="MM29" s="1">
        <v>1</v>
      </c>
      <c r="MN29" s="1">
        <v>1</v>
      </c>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v>1</v>
      </c>
      <c r="OR29" s="1"/>
      <c r="OS29" s="1"/>
      <c r="OT29" s="1"/>
      <c r="OU29" s="1">
        <v>1</v>
      </c>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v>1</v>
      </c>
      <c r="QN29" s="1">
        <v>1</v>
      </c>
      <c r="QO29" s="1"/>
      <c r="QP29" s="1">
        <v>2</v>
      </c>
      <c r="QQ29" s="1"/>
      <c r="QR29" s="1"/>
      <c r="QS29" s="1"/>
      <c r="QT29" s="1"/>
      <c r="QU29" s="1"/>
      <c r="QV29" s="1"/>
      <c r="QW29" s="1"/>
      <c r="QX29" s="1"/>
      <c r="QY29" s="1"/>
      <c r="QZ29" s="1"/>
      <c r="RA29" s="1"/>
      <c r="RB29" s="1"/>
      <c r="RC29" s="1"/>
      <c r="RD29" s="1"/>
      <c r="RE29" s="1">
        <v>1</v>
      </c>
      <c r="RF29" s="1"/>
      <c r="RG29" s="1">
        <v>1</v>
      </c>
      <c r="RH29" s="1"/>
      <c r="RI29" s="1"/>
      <c r="RJ29" s="1"/>
      <c r="RK29" s="1"/>
      <c r="RL29" s="1"/>
      <c r="RM29" s="1"/>
      <c r="RN29" s="1"/>
      <c r="RO29" s="1"/>
      <c r="RP29" s="1"/>
      <c r="RQ29" s="1"/>
      <c r="RR29" s="1">
        <v>28</v>
      </c>
    </row>
    <row r="30" spans="1:486" x14ac:dyDescent="0.25">
      <c r="A30" s="3" t="s">
        <v>451</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v>1</v>
      </c>
      <c r="FW30" s="1"/>
      <c r="FX30" s="1"/>
      <c r="FY30" s="1"/>
      <c r="FZ30" s="1">
        <v>1</v>
      </c>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v>1</v>
      </c>
      <c r="MB30" s="1"/>
      <c r="MC30" s="1"/>
      <c r="MD30" s="1">
        <v>1</v>
      </c>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v>2</v>
      </c>
    </row>
    <row r="31" spans="1:486" x14ac:dyDescent="0.25">
      <c r="A31" s="3" t="s">
        <v>197</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v>1</v>
      </c>
      <c r="IC31" s="1"/>
      <c r="ID31" s="1"/>
      <c r="IE31" s="1"/>
      <c r="IF31" s="1">
        <v>1</v>
      </c>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v>1</v>
      </c>
      <c r="JX31" s="1"/>
      <c r="JY31" s="1"/>
      <c r="JZ31" s="1"/>
      <c r="KA31" s="1">
        <v>1</v>
      </c>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v>1</v>
      </c>
      <c r="LS31" s="1"/>
      <c r="LT31" s="1"/>
      <c r="LU31" s="1">
        <v>1</v>
      </c>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v>1</v>
      </c>
      <c r="OJ31" s="1"/>
      <c r="OK31" s="1">
        <v>1</v>
      </c>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v>4</v>
      </c>
    </row>
    <row r="32" spans="1:486" x14ac:dyDescent="0.25">
      <c r="A32" s="3" t="s">
        <v>137</v>
      </c>
      <c r="B32" s="1"/>
      <c r="C32" s="1"/>
      <c r="D32" s="1"/>
      <c r="E32" s="1">
        <v>1</v>
      </c>
      <c r="F32" s="1"/>
      <c r="G32" s="1"/>
      <c r="H32" s="1"/>
      <c r="I32" s="1">
        <v>1</v>
      </c>
      <c r="J32" s="1"/>
      <c r="K32" s="1"/>
      <c r="L32" s="1"/>
      <c r="M32" s="1"/>
      <c r="N32" s="1"/>
      <c r="O32" s="1"/>
      <c r="P32" s="1"/>
      <c r="Q32" s="1"/>
      <c r="R32" s="1"/>
      <c r="S32" s="1"/>
      <c r="T32" s="1">
        <v>1</v>
      </c>
      <c r="U32" s="1"/>
      <c r="V32" s="1"/>
      <c r="W32" s="1"/>
      <c r="X32" s="1">
        <v>1</v>
      </c>
      <c r="Y32" s="1"/>
      <c r="Z32" s="1"/>
      <c r="AA32" s="1"/>
      <c r="AB32" s="1"/>
      <c r="AC32" s="1"/>
      <c r="AD32" s="1"/>
      <c r="AE32" s="1"/>
      <c r="AF32" s="1"/>
      <c r="AG32" s="1"/>
      <c r="AH32" s="1"/>
      <c r="AI32" s="1">
        <v>1</v>
      </c>
      <c r="AJ32" s="1"/>
      <c r="AK32" s="1"/>
      <c r="AL32" s="1"/>
      <c r="AM32" s="1">
        <v>1</v>
      </c>
      <c r="AN32" s="1"/>
      <c r="AO32" s="1"/>
      <c r="AP32" s="1"/>
      <c r="AQ32" s="1"/>
      <c r="AR32" s="1"/>
      <c r="AS32" s="1">
        <v>2</v>
      </c>
      <c r="AT32" s="1"/>
      <c r="AU32" s="1">
        <v>1</v>
      </c>
      <c r="AV32" s="1"/>
      <c r="AW32" s="1">
        <v>3</v>
      </c>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v>1</v>
      </c>
      <c r="CC32" s="1"/>
      <c r="CD32" s="1"/>
      <c r="CE32" s="1">
        <v>1</v>
      </c>
      <c r="CF32" s="1">
        <v>2</v>
      </c>
      <c r="CG32" s="1"/>
      <c r="CH32" s="1">
        <v>1</v>
      </c>
      <c r="CI32" s="1"/>
      <c r="CJ32" s="1"/>
      <c r="CK32" s="1">
        <v>1</v>
      </c>
      <c r="CL32" s="1"/>
      <c r="CM32" s="1"/>
      <c r="CN32" s="1"/>
      <c r="CO32" s="1"/>
      <c r="CP32" s="1"/>
      <c r="CQ32" s="1"/>
      <c r="CR32" s="1"/>
      <c r="CS32" s="1"/>
      <c r="CT32" s="1"/>
      <c r="CU32" s="1"/>
      <c r="CV32" s="1"/>
      <c r="CW32" s="1"/>
      <c r="CX32" s="1">
        <v>1</v>
      </c>
      <c r="CY32" s="1"/>
      <c r="CZ32" s="1"/>
      <c r="DA32" s="1"/>
      <c r="DB32" s="1">
        <v>1</v>
      </c>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v>4</v>
      </c>
      <c r="FO32" s="1"/>
      <c r="FP32" s="1"/>
      <c r="FQ32" s="1">
        <v>4</v>
      </c>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v>1</v>
      </c>
      <c r="HI32" s="1"/>
      <c r="HJ32" s="1"/>
      <c r="HK32" s="1"/>
      <c r="HL32" s="1">
        <v>1</v>
      </c>
      <c r="HM32" s="1"/>
      <c r="HN32" s="1"/>
      <c r="HO32" s="1"/>
      <c r="HP32" s="1"/>
      <c r="HQ32" s="1"/>
      <c r="HR32" s="1">
        <v>1</v>
      </c>
      <c r="HS32" s="1"/>
      <c r="HT32" s="1"/>
      <c r="HU32" s="1"/>
      <c r="HV32" s="1">
        <v>1</v>
      </c>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v>2</v>
      </c>
      <c r="IY32" s="1"/>
      <c r="IZ32" s="1"/>
      <c r="JA32" s="1"/>
      <c r="JB32" s="1">
        <v>2</v>
      </c>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v>1</v>
      </c>
      <c r="LZ32" s="1">
        <v>1</v>
      </c>
      <c r="MA32" s="1"/>
      <c r="MB32" s="1"/>
      <c r="MC32" s="1"/>
      <c r="MD32" s="1"/>
      <c r="ME32" s="1"/>
      <c r="MF32" s="1"/>
      <c r="MG32" s="1"/>
      <c r="MH32" s="1"/>
      <c r="MI32" s="1"/>
      <c r="MJ32" s="1"/>
      <c r="MK32" s="1"/>
      <c r="ML32" s="1"/>
      <c r="MM32" s="1"/>
      <c r="MN32" s="1"/>
      <c r="MO32" s="1">
        <v>1</v>
      </c>
      <c r="MP32" s="1"/>
      <c r="MQ32" s="1"/>
      <c r="MR32" s="1">
        <v>1</v>
      </c>
      <c r="MS32" s="1"/>
      <c r="MT32" s="1"/>
      <c r="MU32" s="1"/>
      <c r="MV32" s="1"/>
      <c r="MW32" s="1"/>
      <c r="MX32" s="1"/>
      <c r="MY32" s="1"/>
      <c r="MZ32" s="1"/>
      <c r="NA32" s="1"/>
      <c r="NB32" s="1"/>
      <c r="NC32" s="1"/>
      <c r="ND32" s="1"/>
      <c r="NE32" s="1"/>
      <c r="NF32" s="1"/>
      <c r="NG32" s="1"/>
      <c r="NH32" s="1">
        <v>1</v>
      </c>
      <c r="NI32" s="1"/>
      <c r="NJ32" s="1">
        <v>1</v>
      </c>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v>1</v>
      </c>
      <c r="OW32" s="1"/>
      <c r="OX32" s="1"/>
      <c r="OY32" s="1"/>
      <c r="OZ32" s="1">
        <v>1</v>
      </c>
      <c r="PA32" s="1"/>
      <c r="PB32" s="1"/>
      <c r="PC32" s="1"/>
      <c r="PD32" s="1"/>
      <c r="PE32" s="1"/>
      <c r="PF32" s="1"/>
      <c r="PG32" s="1"/>
      <c r="PH32" s="1"/>
      <c r="PI32" s="1"/>
      <c r="PJ32" s="1"/>
      <c r="PK32" s="1"/>
      <c r="PL32" s="1"/>
      <c r="PM32" s="1"/>
      <c r="PN32" s="1"/>
      <c r="PO32" s="1"/>
      <c r="PP32" s="1"/>
      <c r="PQ32" s="1"/>
      <c r="PR32" s="1"/>
      <c r="PS32" s="1"/>
      <c r="PT32" s="1"/>
      <c r="PU32" s="1"/>
      <c r="PV32" s="1"/>
      <c r="PW32" s="1">
        <v>1</v>
      </c>
      <c r="PX32" s="1">
        <v>1</v>
      </c>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v>1</v>
      </c>
      <c r="RI32" s="1"/>
      <c r="RJ32" s="1"/>
      <c r="RK32" s="1"/>
      <c r="RL32" s="1">
        <v>1</v>
      </c>
      <c r="RM32" s="1"/>
      <c r="RN32" s="1"/>
      <c r="RO32" s="1"/>
      <c r="RP32" s="1"/>
      <c r="RQ32" s="1"/>
      <c r="RR32" s="1">
        <v>24</v>
      </c>
    </row>
    <row r="33" spans="1:486" x14ac:dyDescent="0.25">
      <c r="A33" s="3" t="s">
        <v>143</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v>1</v>
      </c>
      <c r="DE33" s="1"/>
      <c r="DF33" s="1"/>
      <c r="DG33" s="1">
        <v>1</v>
      </c>
      <c r="DH33" s="1"/>
      <c r="DI33" s="1"/>
      <c r="DJ33" s="1"/>
      <c r="DK33" s="1"/>
      <c r="DL33" s="1"/>
      <c r="DM33" s="1"/>
      <c r="DN33" s="1"/>
      <c r="DO33" s="1"/>
      <c r="DP33" s="1"/>
      <c r="DQ33" s="1"/>
      <c r="DR33" s="1"/>
      <c r="DS33" s="1"/>
      <c r="DT33" s="1"/>
      <c r="DU33" s="1"/>
      <c r="DV33" s="1"/>
      <c r="DW33" s="1"/>
      <c r="DX33" s="1"/>
      <c r="DY33" s="1"/>
      <c r="DZ33" s="1"/>
      <c r="EA33" s="1">
        <v>1</v>
      </c>
      <c r="EB33" s="1"/>
      <c r="EC33" s="1"/>
      <c r="ED33" s="1"/>
      <c r="EE33" s="1">
        <v>1</v>
      </c>
      <c r="EF33" s="1"/>
      <c r="EG33" s="1">
        <v>1</v>
      </c>
      <c r="EH33" s="1"/>
      <c r="EI33" s="1"/>
      <c r="EJ33" s="1">
        <v>1</v>
      </c>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v>1</v>
      </c>
      <c r="OO33" s="1"/>
      <c r="OP33" s="1">
        <v>1</v>
      </c>
      <c r="OQ33" s="1"/>
      <c r="OR33" s="1"/>
      <c r="OS33" s="1"/>
      <c r="OT33" s="1"/>
      <c r="OU33" s="1"/>
      <c r="OV33" s="1"/>
      <c r="OW33" s="1"/>
      <c r="OX33" s="1"/>
      <c r="OY33" s="1"/>
      <c r="OZ33" s="1"/>
      <c r="PA33" s="1">
        <v>1</v>
      </c>
      <c r="PB33" s="1"/>
      <c r="PC33" s="1"/>
      <c r="PD33" s="1"/>
      <c r="PE33" s="1">
        <v>1</v>
      </c>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v>1</v>
      </c>
      <c r="QV33" s="1"/>
      <c r="QW33" s="1"/>
      <c r="QX33" s="1">
        <v>1</v>
      </c>
      <c r="QY33" s="1"/>
      <c r="QZ33" s="1"/>
      <c r="RA33" s="1"/>
      <c r="RB33" s="1"/>
      <c r="RC33" s="1"/>
      <c r="RD33" s="1"/>
      <c r="RE33" s="1"/>
      <c r="RF33" s="1"/>
      <c r="RG33" s="1"/>
      <c r="RH33" s="1"/>
      <c r="RI33" s="1"/>
      <c r="RJ33" s="1"/>
      <c r="RK33" s="1"/>
      <c r="RL33" s="1"/>
      <c r="RM33" s="1"/>
      <c r="RN33" s="1"/>
      <c r="RO33" s="1"/>
      <c r="RP33" s="1"/>
      <c r="RQ33" s="1"/>
      <c r="RR33" s="1">
        <v>6</v>
      </c>
    </row>
    <row r="34" spans="1:486" x14ac:dyDescent="0.25">
      <c r="A34" s="3" t="s">
        <v>108</v>
      </c>
      <c r="B34" s="1"/>
      <c r="C34" s="1">
        <v>1</v>
      </c>
      <c r="D34" s="1">
        <v>1</v>
      </c>
      <c r="E34" s="1">
        <v>5</v>
      </c>
      <c r="F34" s="1"/>
      <c r="G34" s="1"/>
      <c r="H34" s="1"/>
      <c r="I34" s="1">
        <v>5</v>
      </c>
      <c r="J34" s="1">
        <v>3</v>
      </c>
      <c r="K34" s="1"/>
      <c r="L34" s="1"/>
      <c r="M34" s="1"/>
      <c r="N34" s="1">
        <v>3</v>
      </c>
      <c r="O34" s="1">
        <v>2</v>
      </c>
      <c r="P34" s="1"/>
      <c r="Q34" s="1"/>
      <c r="R34" s="1"/>
      <c r="S34" s="1">
        <v>2</v>
      </c>
      <c r="T34" s="1">
        <v>9</v>
      </c>
      <c r="U34" s="1"/>
      <c r="V34" s="1"/>
      <c r="W34" s="1"/>
      <c r="X34" s="1">
        <v>9</v>
      </c>
      <c r="Y34" s="1"/>
      <c r="Z34" s="1"/>
      <c r="AA34" s="1"/>
      <c r="AB34" s="1"/>
      <c r="AC34" s="1"/>
      <c r="AD34" s="1">
        <v>3</v>
      </c>
      <c r="AE34" s="1"/>
      <c r="AF34" s="1"/>
      <c r="AG34" s="1"/>
      <c r="AH34" s="1">
        <v>3</v>
      </c>
      <c r="AI34" s="1">
        <v>1</v>
      </c>
      <c r="AJ34" s="1">
        <v>1</v>
      </c>
      <c r="AK34" s="1"/>
      <c r="AL34" s="1"/>
      <c r="AM34" s="1">
        <v>2</v>
      </c>
      <c r="AN34" s="1">
        <v>4</v>
      </c>
      <c r="AO34" s="1"/>
      <c r="AP34" s="1"/>
      <c r="AQ34" s="1"/>
      <c r="AR34" s="1">
        <v>4</v>
      </c>
      <c r="AS34" s="1"/>
      <c r="AT34" s="1"/>
      <c r="AU34" s="1"/>
      <c r="AV34" s="1"/>
      <c r="AW34" s="1"/>
      <c r="AX34" s="1">
        <v>2</v>
      </c>
      <c r="AY34" s="1"/>
      <c r="AZ34" s="1"/>
      <c r="BA34" s="1"/>
      <c r="BB34" s="1">
        <v>2</v>
      </c>
      <c r="BC34" s="1"/>
      <c r="BD34" s="1"/>
      <c r="BE34" s="1"/>
      <c r="BF34" s="1"/>
      <c r="BG34" s="1"/>
      <c r="BH34" s="1">
        <v>1</v>
      </c>
      <c r="BI34" s="1">
        <v>1</v>
      </c>
      <c r="BJ34" s="1"/>
      <c r="BK34" s="1"/>
      <c r="BL34" s="1">
        <v>2</v>
      </c>
      <c r="BM34" s="1"/>
      <c r="BN34" s="1"/>
      <c r="BO34" s="1"/>
      <c r="BP34" s="1"/>
      <c r="BQ34" s="1"/>
      <c r="BR34" s="1"/>
      <c r="BS34" s="1"/>
      <c r="BT34" s="1"/>
      <c r="BU34" s="1"/>
      <c r="BV34" s="1"/>
      <c r="BW34" s="1">
        <v>2</v>
      </c>
      <c r="BX34" s="1"/>
      <c r="BY34" s="1"/>
      <c r="BZ34" s="1"/>
      <c r="CA34" s="1">
        <v>2</v>
      </c>
      <c r="CB34" s="1">
        <v>1</v>
      </c>
      <c r="CC34" s="1"/>
      <c r="CD34" s="1"/>
      <c r="CE34" s="1"/>
      <c r="CF34" s="1">
        <v>1</v>
      </c>
      <c r="CG34" s="1"/>
      <c r="CH34" s="1"/>
      <c r="CI34" s="1"/>
      <c r="CJ34" s="1">
        <v>1</v>
      </c>
      <c r="CK34" s="1">
        <v>1</v>
      </c>
      <c r="CL34" s="1">
        <v>1</v>
      </c>
      <c r="CM34" s="1"/>
      <c r="CN34" s="1">
        <v>1</v>
      </c>
      <c r="CO34" s="1"/>
      <c r="CP34" s="1"/>
      <c r="CQ34" s="1"/>
      <c r="CR34" s="1"/>
      <c r="CS34" s="1"/>
      <c r="CT34" s="1"/>
      <c r="CU34" s="1"/>
      <c r="CV34" s="1"/>
      <c r="CW34" s="1"/>
      <c r="CX34" s="1"/>
      <c r="CY34" s="1">
        <v>1</v>
      </c>
      <c r="CZ34" s="1"/>
      <c r="DA34" s="1"/>
      <c r="DB34" s="1">
        <v>1</v>
      </c>
      <c r="DC34" s="1">
        <v>1</v>
      </c>
      <c r="DD34" s="1"/>
      <c r="DE34" s="1">
        <v>1</v>
      </c>
      <c r="DF34" s="1"/>
      <c r="DG34" s="1">
        <v>2</v>
      </c>
      <c r="DH34" s="1"/>
      <c r="DI34" s="1"/>
      <c r="DJ34" s="1"/>
      <c r="DK34" s="1"/>
      <c r="DL34" s="1"/>
      <c r="DM34" s="1">
        <v>2</v>
      </c>
      <c r="DN34" s="1"/>
      <c r="DO34" s="1">
        <v>1</v>
      </c>
      <c r="DP34" s="1"/>
      <c r="DQ34" s="1">
        <v>3</v>
      </c>
      <c r="DR34" s="1"/>
      <c r="DS34" s="1"/>
      <c r="DT34" s="1"/>
      <c r="DU34" s="1"/>
      <c r="DV34" s="1"/>
      <c r="DW34" s="1"/>
      <c r="DX34" s="1"/>
      <c r="DY34" s="1"/>
      <c r="DZ34" s="1"/>
      <c r="EA34" s="1"/>
      <c r="EB34" s="1"/>
      <c r="EC34" s="1"/>
      <c r="ED34" s="1">
        <v>1</v>
      </c>
      <c r="EE34" s="1">
        <v>1</v>
      </c>
      <c r="EF34" s="1"/>
      <c r="EG34" s="1"/>
      <c r="EH34" s="1">
        <v>1</v>
      </c>
      <c r="EI34" s="1"/>
      <c r="EJ34" s="1">
        <v>1</v>
      </c>
      <c r="EK34" s="1"/>
      <c r="EL34" s="1"/>
      <c r="EM34" s="1"/>
      <c r="EN34" s="1"/>
      <c r="EO34" s="1"/>
      <c r="EP34" s="1">
        <v>1</v>
      </c>
      <c r="EQ34" s="1"/>
      <c r="ER34" s="1"/>
      <c r="ES34" s="1"/>
      <c r="ET34" s="1">
        <v>1</v>
      </c>
      <c r="EU34" s="1">
        <v>1</v>
      </c>
      <c r="EV34" s="1"/>
      <c r="EW34" s="1"/>
      <c r="EX34" s="1"/>
      <c r="EY34" s="1">
        <v>1</v>
      </c>
      <c r="EZ34" s="1"/>
      <c r="FA34" s="1"/>
      <c r="FB34" s="1"/>
      <c r="FC34" s="1"/>
      <c r="FD34" s="1"/>
      <c r="FE34" s="1"/>
      <c r="FF34" s="1">
        <v>1</v>
      </c>
      <c r="FG34" s="1"/>
      <c r="FH34" s="1">
        <v>1</v>
      </c>
      <c r="FI34" s="1">
        <v>2</v>
      </c>
      <c r="FJ34" s="1">
        <v>1</v>
      </c>
      <c r="FK34" s="1"/>
      <c r="FL34" s="1"/>
      <c r="FM34" s="1">
        <v>1</v>
      </c>
      <c r="FN34" s="1">
        <v>14</v>
      </c>
      <c r="FO34" s="1"/>
      <c r="FP34" s="1"/>
      <c r="FQ34" s="1">
        <v>14</v>
      </c>
      <c r="FR34" s="1">
        <v>6</v>
      </c>
      <c r="FS34" s="1"/>
      <c r="FT34" s="1"/>
      <c r="FU34" s="1">
        <v>6</v>
      </c>
      <c r="FV34" s="1">
        <v>1</v>
      </c>
      <c r="FW34" s="1"/>
      <c r="FX34" s="1"/>
      <c r="FY34" s="1"/>
      <c r="FZ34" s="1">
        <v>1</v>
      </c>
      <c r="GA34" s="1"/>
      <c r="GB34" s="1">
        <v>1</v>
      </c>
      <c r="GC34" s="1"/>
      <c r="GD34" s="1"/>
      <c r="GE34" s="1">
        <v>1</v>
      </c>
      <c r="GF34" s="1"/>
      <c r="GG34" s="1"/>
      <c r="GH34" s="1"/>
      <c r="GI34" s="1">
        <v>1</v>
      </c>
      <c r="GJ34" s="1">
        <v>1</v>
      </c>
      <c r="GK34" s="1"/>
      <c r="GL34" s="1"/>
      <c r="GM34" s="1"/>
      <c r="GN34" s="1"/>
      <c r="GO34" s="1"/>
      <c r="GP34" s="1"/>
      <c r="GQ34" s="1">
        <v>1</v>
      </c>
      <c r="GR34" s="1">
        <v>1</v>
      </c>
      <c r="GS34" s="1"/>
      <c r="GT34" s="1"/>
      <c r="GU34" s="1"/>
      <c r="GV34" s="1"/>
      <c r="GW34" s="1"/>
      <c r="GX34" s="1">
        <v>4</v>
      </c>
      <c r="GY34" s="1"/>
      <c r="GZ34" s="1"/>
      <c r="HA34" s="1"/>
      <c r="HB34" s="1">
        <v>4</v>
      </c>
      <c r="HC34" s="1">
        <v>3</v>
      </c>
      <c r="HD34" s="1"/>
      <c r="HE34" s="1"/>
      <c r="HF34" s="1"/>
      <c r="HG34" s="1">
        <v>3</v>
      </c>
      <c r="HH34" s="1">
        <v>2</v>
      </c>
      <c r="HI34" s="1"/>
      <c r="HJ34" s="1"/>
      <c r="HK34" s="1"/>
      <c r="HL34" s="1">
        <v>2</v>
      </c>
      <c r="HM34" s="1">
        <v>1</v>
      </c>
      <c r="HN34" s="1"/>
      <c r="HO34" s="1"/>
      <c r="HP34" s="1"/>
      <c r="HQ34" s="1">
        <v>1</v>
      </c>
      <c r="HR34" s="1"/>
      <c r="HS34" s="1"/>
      <c r="HT34" s="1">
        <v>1</v>
      </c>
      <c r="HU34" s="1"/>
      <c r="HV34" s="1">
        <v>1</v>
      </c>
      <c r="HW34" s="1">
        <v>2</v>
      </c>
      <c r="HX34" s="1"/>
      <c r="HY34" s="1"/>
      <c r="HZ34" s="1"/>
      <c r="IA34" s="1">
        <v>2</v>
      </c>
      <c r="IB34" s="1"/>
      <c r="IC34" s="1"/>
      <c r="ID34" s="1"/>
      <c r="IE34" s="1"/>
      <c r="IF34" s="1"/>
      <c r="IG34" s="1"/>
      <c r="IH34" s="1"/>
      <c r="II34" s="1"/>
      <c r="IJ34" s="1"/>
      <c r="IK34" s="1"/>
      <c r="IL34" s="1"/>
      <c r="IM34" s="1"/>
      <c r="IN34" s="1"/>
      <c r="IO34" s="1"/>
      <c r="IP34" s="1">
        <v>1</v>
      </c>
      <c r="IQ34" s="1">
        <v>1</v>
      </c>
      <c r="IR34" s="1">
        <v>2</v>
      </c>
      <c r="IS34" s="1">
        <v>2</v>
      </c>
      <c r="IT34" s="1"/>
      <c r="IU34" s="1"/>
      <c r="IV34" s="1"/>
      <c r="IW34" s="1">
        <v>2</v>
      </c>
      <c r="IX34" s="1"/>
      <c r="IY34" s="1"/>
      <c r="IZ34" s="1"/>
      <c r="JA34" s="1"/>
      <c r="JB34" s="1"/>
      <c r="JC34" s="1">
        <v>3</v>
      </c>
      <c r="JD34" s="1"/>
      <c r="JE34" s="1"/>
      <c r="JF34" s="1"/>
      <c r="JG34" s="1">
        <v>3</v>
      </c>
      <c r="JH34" s="1"/>
      <c r="JI34" s="1"/>
      <c r="JJ34" s="1"/>
      <c r="JK34" s="1"/>
      <c r="JL34" s="1"/>
      <c r="JM34" s="1"/>
      <c r="JN34" s="1"/>
      <c r="JO34" s="1"/>
      <c r="JP34" s="1"/>
      <c r="JQ34" s="1"/>
      <c r="JR34" s="1"/>
      <c r="JS34" s="1"/>
      <c r="JT34" s="1"/>
      <c r="JU34" s="1"/>
      <c r="JV34" s="1"/>
      <c r="JW34" s="1"/>
      <c r="JX34" s="1"/>
      <c r="JY34" s="1"/>
      <c r="JZ34" s="1"/>
      <c r="KA34" s="1"/>
      <c r="KB34" s="1">
        <v>1</v>
      </c>
      <c r="KC34" s="1"/>
      <c r="KD34" s="1"/>
      <c r="KE34" s="1"/>
      <c r="KF34" s="1">
        <v>1</v>
      </c>
      <c r="KG34" s="1"/>
      <c r="KH34" s="1"/>
      <c r="KI34" s="1"/>
      <c r="KJ34" s="1"/>
      <c r="KK34" s="1"/>
      <c r="KL34" s="1"/>
      <c r="KM34" s="1"/>
      <c r="KN34" s="1">
        <v>1</v>
      </c>
      <c r="KO34" s="1"/>
      <c r="KP34" s="1">
        <v>1</v>
      </c>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v>1</v>
      </c>
      <c r="LR34" s="1"/>
      <c r="LS34" s="1"/>
      <c r="LT34" s="1"/>
      <c r="LU34" s="1">
        <v>1</v>
      </c>
      <c r="LV34" s="1">
        <v>1</v>
      </c>
      <c r="LW34" s="1"/>
      <c r="LX34" s="1"/>
      <c r="LY34" s="1"/>
      <c r="LZ34" s="1">
        <v>1</v>
      </c>
      <c r="MA34" s="1">
        <v>1</v>
      </c>
      <c r="MB34" s="1"/>
      <c r="MC34" s="1"/>
      <c r="MD34" s="1">
        <v>1</v>
      </c>
      <c r="ME34" s="1">
        <v>1</v>
      </c>
      <c r="MF34" s="1"/>
      <c r="MG34" s="1"/>
      <c r="MH34" s="1"/>
      <c r="MI34" s="1">
        <v>1</v>
      </c>
      <c r="MJ34" s="1">
        <v>2</v>
      </c>
      <c r="MK34" s="1"/>
      <c r="ML34" s="1"/>
      <c r="MM34" s="1"/>
      <c r="MN34" s="1">
        <v>2</v>
      </c>
      <c r="MO34" s="1"/>
      <c r="MP34" s="1"/>
      <c r="MQ34" s="1"/>
      <c r="MR34" s="1"/>
      <c r="MS34" s="1"/>
      <c r="MT34" s="1"/>
      <c r="MU34" s="1"/>
      <c r="MV34" s="1"/>
      <c r="MW34" s="1"/>
      <c r="MX34" s="1">
        <v>1</v>
      </c>
      <c r="MY34" s="1">
        <v>1</v>
      </c>
      <c r="MZ34" s="1"/>
      <c r="NA34" s="1">
        <v>2</v>
      </c>
      <c r="NB34" s="1"/>
      <c r="NC34" s="1"/>
      <c r="ND34" s="1"/>
      <c r="NE34" s="1">
        <v>1</v>
      </c>
      <c r="NF34" s="1">
        <v>1</v>
      </c>
      <c r="NG34" s="1">
        <v>1</v>
      </c>
      <c r="NH34" s="1"/>
      <c r="NI34" s="1"/>
      <c r="NJ34" s="1">
        <v>1</v>
      </c>
      <c r="NK34" s="1"/>
      <c r="NL34" s="1"/>
      <c r="NM34" s="1"/>
      <c r="NN34" s="1"/>
      <c r="NO34" s="1"/>
      <c r="NP34" s="1"/>
      <c r="NQ34" s="1"/>
      <c r="NR34" s="1"/>
      <c r="NS34" s="1"/>
      <c r="NT34" s="1"/>
      <c r="NU34" s="1"/>
      <c r="NV34" s="1">
        <v>1</v>
      </c>
      <c r="NW34" s="1">
        <v>1</v>
      </c>
      <c r="NX34" s="1"/>
      <c r="NY34" s="1"/>
      <c r="NZ34" s="1">
        <v>1</v>
      </c>
      <c r="OA34" s="1"/>
      <c r="OB34" s="1"/>
      <c r="OC34" s="1"/>
      <c r="OD34" s="1">
        <v>1</v>
      </c>
      <c r="OE34" s="1">
        <v>1</v>
      </c>
      <c r="OF34" s="1"/>
      <c r="OG34" s="1">
        <v>1</v>
      </c>
      <c r="OH34" s="1"/>
      <c r="OI34" s="1"/>
      <c r="OJ34" s="1"/>
      <c r="OK34" s="1"/>
      <c r="OL34" s="1"/>
      <c r="OM34" s="1"/>
      <c r="ON34" s="1"/>
      <c r="OO34" s="1">
        <v>1</v>
      </c>
      <c r="OP34" s="1">
        <v>1</v>
      </c>
      <c r="OQ34" s="1"/>
      <c r="OR34" s="1"/>
      <c r="OS34" s="1"/>
      <c r="OT34" s="1"/>
      <c r="OU34" s="1"/>
      <c r="OV34" s="1"/>
      <c r="OW34" s="1">
        <v>1</v>
      </c>
      <c r="OX34" s="1"/>
      <c r="OY34" s="1"/>
      <c r="OZ34" s="1">
        <v>1</v>
      </c>
      <c r="PA34" s="1">
        <v>1</v>
      </c>
      <c r="PB34" s="1"/>
      <c r="PC34" s="1">
        <v>1</v>
      </c>
      <c r="PD34" s="1"/>
      <c r="PE34" s="1">
        <v>2</v>
      </c>
      <c r="PF34" s="1"/>
      <c r="PG34" s="1"/>
      <c r="PH34" s="1">
        <v>1</v>
      </c>
      <c r="PI34" s="1"/>
      <c r="PJ34" s="1">
        <v>1</v>
      </c>
      <c r="PK34" s="1"/>
      <c r="PL34" s="1"/>
      <c r="PM34" s="1"/>
      <c r="PN34" s="1"/>
      <c r="PO34" s="1"/>
      <c r="PP34" s="1"/>
      <c r="PQ34" s="1"/>
      <c r="PR34" s="1"/>
      <c r="PS34" s="1"/>
      <c r="PT34" s="1"/>
      <c r="PU34" s="1"/>
      <c r="PV34" s="1"/>
      <c r="PW34" s="1"/>
      <c r="PX34" s="1"/>
      <c r="PY34" s="1"/>
      <c r="PZ34" s="1"/>
      <c r="QA34" s="1"/>
      <c r="QB34" s="1"/>
      <c r="QC34" s="1"/>
      <c r="QD34" s="1"/>
      <c r="QE34" s="1"/>
      <c r="QF34" s="1"/>
      <c r="QG34" s="1"/>
      <c r="QH34" s="1"/>
      <c r="QI34" s="1">
        <v>1</v>
      </c>
      <c r="QJ34" s="1"/>
      <c r="QK34" s="1"/>
      <c r="QL34" s="1">
        <v>1</v>
      </c>
      <c r="QM34" s="1">
        <v>4</v>
      </c>
      <c r="QN34" s="1"/>
      <c r="QO34" s="1"/>
      <c r="QP34" s="1">
        <v>4</v>
      </c>
      <c r="QQ34" s="1">
        <v>1</v>
      </c>
      <c r="QR34" s="1"/>
      <c r="QS34" s="1"/>
      <c r="QT34" s="1">
        <v>1</v>
      </c>
      <c r="QU34" s="1">
        <v>3</v>
      </c>
      <c r="QV34" s="1">
        <v>1</v>
      </c>
      <c r="QW34" s="1"/>
      <c r="QX34" s="1">
        <v>4</v>
      </c>
      <c r="QY34" s="1"/>
      <c r="QZ34" s="1"/>
      <c r="RA34" s="1"/>
      <c r="RB34" s="1"/>
      <c r="RC34" s="1"/>
      <c r="RD34" s="1"/>
      <c r="RE34" s="1"/>
      <c r="RF34" s="1"/>
      <c r="RG34" s="1"/>
      <c r="RH34" s="1"/>
      <c r="RI34" s="1"/>
      <c r="RJ34" s="1"/>
      <c r="RK34" s="1"/>
      <c r="RL34" s="1"/>
      <c r="RM34" s="1">
        <v>1</v>
      </c>
      <c r="RN34" s="1"/>
      <c r="RO34" s="1"/>
      <c r="RP34" s="1"/>
      <c r="RQ34" s="1">
        <v>1</v>
      </c>
      <c r="RR34" s="1">
        <v>126</v>
      </c>
    </row>
    <row r="35" spans="1:486" x14ac:dyDescent="0.25">
      <c r="A35" s="3" t="s">
        <v>145</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v>1</v>
      </c>
      <c r="DD35" s="1"/>
      <c r="DE35" s="1"/>
      <c r="DF35" s="1"/>
      <c r="DG35" s="1">
        <v>1</v>
      </c>
      <c r="DH35" s="1"/>
      <c r="DI35" s="1">
        <v>1</v>
      </c>
      <c r="DJ35" s="1"/>
      <c r="DK35" s="1"/>
      <c r="DL35" s="1">
        <v>1</v>
      </c>
      <c r="DM35" s="1"/>
      <c r="DN35" s="1"/>
      <c r="DO35" s="1"/>
      <c r="DP35" s="1"/>
      <c r="DQ35" s="1"/>
      <c r="DR35" s="1"/>
      <c r="DS35" s="1"/>
      <c r="DT35" s="1"/>
      <c r="DU35" s="1"/>
      <c r="DV35" s="1"/>
      <c r="DW35" s="1"/>
      <c r="DX35" s="1"/>
      <c r="DY35" s="1"/>
      <c r="DZ35" s="1"/>
      <c r="EA35" s="1"/>
      <c r="EB35" s="1"/>
      <c r="EC35" s="1"/>
      <c r="ED35" s="1"/>
      <c r="EE35" s="1"/>
      <c r="EF35" s="1"/>
      <c r="EG35" s="1"/>
      <c r="EH35" s="1"/>
      <c r="EI35" s="1"/>
      <c r="EJ35" s="1"/>
      <c r="EK35" s="1">
        <v>1</v>
      </c>
      <c r="EL35" s="1"/>
      <c r="EM35" s="1"/>
      <c r="EN35" s="1"/>
      <c r="EO35" s="1">
        <v>1</v>
      </c>
      <c r="EP35" s="1">
        <v>1</v>
      </c>
      <c r="EQ35" s="1"/>
      <c r="ER35" s="1"/>
      <c r="ES35" s="1">
        <v>1</v>
      </c>
      <c r="ET35" s="1">
        <v>2</v>
      </c>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v>1</v>
      </c>
      <c r="NR35" s="1">
        <v>1</v>
      </c>
      <c r="NS35" s="1">
        <v>1</v>
      </c>
      <c r="NT35" s="1"/>
      <c r="NU35" s="1"/>
      <c r="NV35" s="1"/>
      <c r="NW35" s="1">
        <v>1</v>
      </c>
      <c r="NX35" s="1"/>
      <c r="NY35" s="1"/>
      <c r="NZ35" s="1"/>
      <c r="OA35" s="1"/>
      <c r="OB35" s="1"/>
      <c r="OC35" s="1"/>
      <c r="OD35" s="1"/>
      <c r="OE35" s="1"/>
      <c r="OF35" s="1"/>
      <c r="OG35" s="1"/>
      <c r="OH35" s="1"/>
      <c r="OI35" s="1"/>
      <c r="OJ35" s="1"/>
      <c r="OK35" s="1"/>
      <c r="OL35" s="1">
        <v>1</v>
      </c>
      <c r="OM35" s="1"/>
      <c r="ON35" s="1"/>
      <c r="OO35" s="1"/>
      <c r="OP35" s="1">
        <v>1</v>
      </c>
      <c r="OQ35" s="1"/>
      <c r="OR35" s="1"/>
      <c r="OS35" s="1"/>
      <c r="OT35" s="1"/>
      <c r="OU35" s="1"/>
      <c r="OV35" s="1">
        <v>1</v>
      </c>
      <c r="OW35" s="1"/>
      <c r="OX35" s="1"/>
      <c r="OY35" s="1"/>
      <c r="OZ35" s="1">
        <v>1</v>
      </c>
      <c r="PA35" s="1"/>
      <c r="PB35" s="1"/>
      <c r="PC35" s="1"/>
      <c r="PD35" s="1"/>
      <c r="PE35" s="1"/>
      <c r="PF35" s="1"/>
      <c r="PG35" s="1"/>
      <c r="PH35" s="1"/>
      <c r="PI35" s="1"/>
      <c r="PJ35" s="1"/>
      <c r="PK35" s="1"/>
      <c r="PL35" s="1"/>
      <c r="PM35" s="1">
        <v>1</v>
      </c>
      <c r="PN35" s="1">
        <v>1</v>
      </c>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v>1</v>
      </c>
      <c r="QT35" s="1">
        <v>1</v>
      </c>
      <c r="QU35" s="1"/>
      <c r="QV35" s="1"/>
      <c r="QW35" s="1"/>
      <c r="QX35" s="1"/>
      <c r="QY35" s="1"/>
      <c r="QZ35" s="1"/>
      <c r="RA35" s="1"/>
      <c r="RB35" s="1"/>
      <c r="RC35" s="1"/>
      <c r="RD35" s="1"/>
      <c r="RE35" s="1"/>
      <c r="RF35" s="1"/>
      <c r="RG35" s="1"/>
      <c r="RH35" s="1"/>
      <c r="RI35" s="1"/>
      <c r="RJ35" s="1"/>
      <c r="RK35" s="1"/>
      <c r="RL35" s="1"/>
      <c r="RM35" s="1"/>
      <c r="RN35" s="1"/>
      <c r="RO35" s="1"/>
      <c r="RP35" s="1"/>
      <c r="RQ35" s="1"/>
      <c r="RR35" s="1">
        <v>11</v>
      </c>
    </row>
    <row r="36" spans="1:486" x14ac:dyDescent="0.25">
      <c r="A36" s="3" t="s">
        <v>114</v>
      </c>
      <c r="B36" s="1"/>
      <c r="C36" s="1"/>
      <c r="D36" s="1"/>
      <c r="E36" s="1"/>
      <c r="F36" s="1"/>
      <c r="G36" s="1"/>
      <c r="H36" s="1">
        <v>1</v>
      </c>
      <c r="I36" s="1">
        <v>1</v>
      </c>
      <c r="J36" s="1"/>
      <c r="K36" s="1"/>
      <c r="L36" s="1"/>
      <c r="M36" s="1"/>
      <c r="N36" s="1"/>
      <c r="O36" s="1">
        <v>2</v>
      </c>
      <c r="P36" s="1">
        <v>1</v>
      </c>
      <c r="Q36" s="1">
        <v>1</v>
      </c>
      <c r="R36" s="1"/>
      <c r="S36" s="1">
        <v>4</v>
      </c>
      <c r="T36" s="1"/>
      <c r="U36" s="1"/>
      <c r="V36" s="1"/>
      <c r="W36" s="1"/>
      <c r="X36" s="1"/>
      <c r="Y36" s="1"/>
      <c r="Z36" s="1"/>
      <c r="AA36" s="1"/>
      <c r="AB36" s="1"/>
      <c r="AC36" s="1"/>
      <c r="AD36" s="1"/>
      <c r="AE36" s="1"/>
      <c r="AF36" s="1"/>
      <c r="AG36" s="1"/>
      <c r="AH36" s="1"/>
      <c r="AI36" s="1"/>
      <c r="AJ36" s="1"/>
      <c r="AK36" s="1"/>
      <c r="AL36" s="1"/>
      <c r="AM36" s="1"/>
      <c r="AN36" s="1">
        <v>1</v>
      </c>
      <c r="AO36" s="1"/>
      <c r="AP36" s="1"/>
      <c r="AQ36" s="1"/>
      <c r="AR36" s="1">
        <v>1</v>
      </c>
      <c r="AS36" s="1"/>
      <c r="AT36" s="1"/>
      <c r="AU36" s="1"/>
      <c r="AV36" s="1"/>
      <c r="AW36" s="1"/>
      <c r="AX36" s="1">
        <v>1</v>
      </c>
      <c r="AY36" s="1"/>
      <c r="AZ36" s="1"/>
      <c r="BA36" s="1"/>
      <c r="BB36" s="1">
        <v>1</v>
      </c>
      <c r="BC36" s="1"/>
      <c r="BD36" s="1"/>
      <c r="BE36" s="1"/>
      <c r="BF36" s="1"/>
      <c r="BG36" s="1"/>
      <c r="BH36" s="1">
        <v>2</v>
      </c>
      <c r="BI36" s="1"/>
      <c r="BJ36" s="1"/>
      <c r="BK36" s="1"/>
      <c r="BL36" s="1">
        <v>2</v>
      </c>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v>1</v>
      </c>
      <c r="EG36" s="1"/>
      <c r="EH36" s="1"/>
      <c r="EI36" s="1"/>
      <c r="EJ36" s="1">
        <v>1</v>
      </c>
      <c r="EK36" s="1"/>
      <c r="EL36" s="1"/>
      <c r="EM36" s="1"/>
      <c r="EN36" s="1"/>
      <c r="EO36" s="1"/>
      <c r="EP36" s="1"/>
      <c r="EQ36" s="1"/>
      <c r="ER36" s="1"/>
      <c r="ES36" s="1"/>
      <c r="ET36" s="1"/>
      <c r="EU36" s="1"/>
      <c r="EV36" s="1"/>
      <c r="EW36" s="1">
        <v>1</v>
      </c>
      <c r="EX36" s="1"/>
      <c r="EY36" s="1">
        <v>1</v>
      </c>
      <c r="EZ36" s="1"/>
      <c r="FA36" s="1"/>
      <c r="FB36" s="1"/>
      <c r="FC36" s="1"/>
      <c r="FD36" s="1"/>
      <c r="FE36" s="1"/>
      <c r="FF36" s="1"/>
      <c r="FG36" s="1"/>
      <c r="FH36" s="1"/>
      <c r="FI36" s="1"/>
      <c r="FJ36" s="1"/>
      <c r="FK36" s="1"/>
      <c r="FL36" s="1"/>
      <c r="FM36" s="1"/>
      <c r="FN36" s="1">
        <v>5</v>
      </c>
      <c r="FO36" s="1"/>
      <c r="FP36" s="1">
        <v>1</v>
      </c>
      <c r="FQ36" s="1">
        <v>6</v>
      </c>
      <c r="FR36" s="1">
        <v>1</v>
      </c>
      <c r="FS36" s="1"/>
      <c r="FT36" s="1"/>
      <c r="FU36" s="1">
        <v>1</v>
      </c>
      <c r="FV36" s="1">
        <v>1</v>
      </c>
      <c r="FW36" s="1"/>
      <c r="FX36" s="1"/>
      <c r="FY36" s="1"/>
      <c r="FZ36" s="1">
        <v>1</v>
      </c>
      <c r="GA36" s="1"/>
      <c r="GB36" s="1"/>
      <c r="GC36" s="1"/>
      <c r="GD36" s="1"/>
      <c r="GE36" s="1"/>
      <c r="GF36" s="1"/>
      <c r="GG36" s="1"/>
      <c r="GH36" s="1"/>
      <c r="GI36" s="1"/>
      <c r="GJ36" s="1"/>
      <c r="GK36" s="1"/>
      <c r="GL36" s="1"/>
      <c r="GM36" s="1"/>
      <c r="GN36" s="1"/>
      <c r="GO36" s="1"/>
      <c r="GP36" s="1"/>
      <c r="GQ36" s="1"/>
      <c r="GR36" s="1"/>
      <c r="GS36" s="1"/>
      <c r="GT36" s="1"/>
      <c r="GU36" s="1"/>
      <c r="GV36" s="1"/>
      <c r="GW36" s="1"/>
      <c r="GX36" s="1"/>
      <c r="GY36" s="1">
        <v>1</v>
      </c>
      <c r="GZ36" s="1"/>
      <c r="HA36" s="1"/>
      <c r="HB36" s="1">
        <v>1</v>
      </c>
      <c r="HC36" s="1">
        <v>1</v>
      </c>
      <c r="HD36" s="1"/>
      <c r="HE36" s="1"/>
      <c r="HF36" s="1"/>
      <c r="HG36" s="1">
        <v>1</v>
      </c>
      <c r="HH36" s="1">
        <v>1</v>
      </c>
      <c r="HI36" s="1"/>
      <c r="HJ36" s="1">
        <v>1</v>
      </c>
      <c r="HK36" s="1"/>
      <c r="HL36" s="1">
        <v>2</v>
      </c>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v>1</v>
      </c>
      <c r="IZ36" s="1"/>
      <c r="JA36" s="1"/>
      <c r="JB36" s="1">
        <v>1</v>
      </c>
      <c r="JC36" s="1">
        <v>1</v>
      </c>
      <c r="JD36" s="1"/>
      <c r="JE36" s="1"/>
      <c r="JF36" s="1"/>
      <c r="JG36" s="1">
        <v>1</v>
      </c>
      <c r="JH36" s="1"/>
      <c r="JI36" s="1"/>
      <c r="JJ36" s="1"/>
      <c r="JK36" s="1"/>
      <c r="JL36" s="1"/>
      <c r="JM36" s="1"/>
      <c r="JN36" s="1"/>
      <c r="JO36" s="1"/>
      <c r="JP36" s="1"/>
      <c r="JQ36" s="1"/>
      <c r="JR36" s="1"/>
      <c r="JS36" s="1"/>
      <c r="JT36" s="1"/>
      <c r="JU36" s="1"/>
      <c r="JV36" s="1"/>
      <c r="JW36" s="1"/>
      <c r="JX36" s="1"/>
      <c r="JY36" s="1"/>
      <c r="JZ36" s="1"/>
      <c r="KA36" s="1"/>
      <c r="KB36" s="1"/>
      <c r="KC36" s="1">
        <v>1</v>
      </c>
      <c r="KD36" s="1"/>
      <c r="KE36" s="1"/>
      <c r="KF36" s="1">
        <v>1</v>
      </c>
      <c r="KG36" s="1"/>
      <c r="KH36" s="1"/>
      <c r="KI36" s="1"/>
      <c r="KJ36" s="1"/>
      <c r="KK36" s="1"/>
      <c r="KL36" s="1">
        <v>1</v>
      </c>
      <c r="KM36" s="1"/>
      <c r="KN36" s="1"/>
      <c r="KO36" s="1"/>
      <c r="KP36" s="1">
        <v>1</v>
      </c>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v>1</v>
      </c>
      <c r="OR36" s="1"/>
      <c r="OS36" s="1"/>
      <c r="OT36" s="1"/>
      <c r="OU36" s="1">
        <v>1</v>
      </c>
      <c r="OV36" s="1"/>
      <c r="OW36" s="1"/>
      <c r="OX36" s="1"/>
      <c r="OY36" s="1"/>
      <c r="OZ36" s="1"/>
      <c r="PA36" s="1"/>
      <c r="PB36" s="1"/>
      <c r="PC36" s="1"/>
      <c r="PD36" s="1"/>
      <c r="PE36" s="1"/>
      <c r="PF36" s="1"/>
      <c r="PG36" s="1"/>
      <c r="PH36" s="1"/>
      <c r="PI36" s="1"/>
      <c r="PJ36" s="1"/>
      <c r="PK36" s="1"/>
      <c r="PL36" s="1"/>
      <c r="PM36" s="1"/>
      <c r="PN36" s="1"/>
      <c r="PO36" s="1">
        <v>1</v>
      </c>
      <c r="PP36" s="1"/>
      <c r="PQ36" s="1"/>
      <c r="PR36" s="1"/>
      <c r="PS36" s="1">
        <v>1</v>
      </c>
      <c r="PT36" s="1"/>
      <c r="PU36" s="1"/>
      <c r="PV36" s="1"/>
      <c r="PW36" s="1"/>
      <c r="PX36" s="1"/>
      <c r="PY36" s="1"/>
      <c r="PZ36" s="1"/>
      <c r="QA36" s="1"/>
      <c r="QB36" s="1"/>
      <c r="QC36" s="1"/>
      <c r="QD36" s="1"/>
      <c r="QE36" s="1"/>
      <c r="QF36" s="1"/>
      <c r="QG36" s="1"/>
      <c r="QH36" s="1"/>
      <c r="QI36" s="1">
        <v>1</v>
      </c>
      <c r="QJ36" s="1"/>
      <c r="QK36" s="1"/>
      <c r="QL36" s="1">
        <v>1</v>
      </c>
      <c r="QM36" s="1"/>
      <c r="QN36" s="1"/>
      <c r="QO36" s="1"/>
      <c r="QP36" s="1"/>
      <c r="QQ36" s="1"/>
      <c r="QR36" s="1"/>
      <c r="QS36" s="1"/>
      <c r="QT36" s="1"/>
      <c r="QU36" s="1"/>
      <c r="QV36" s="1"/>
      <c r="QW36" s="1"/>
      <c r="QX36" s="1"/>
      <c r="QY36" s="1">
        <v>1</v>
      </c>
      <c r="QZ36" s="1"/>
      <c r="RA36" s="1">
        <v>1</v>
      </c>
      <c r="RB36" s="1"/>
      <c r="RC36" s="1">
        <v>2</v>
      </c>
      <c r="RD36" s="1"/>
      <c r="RE36" s="1"/>
      <c r="RF36" s="1"/>
      <c r="RG36" s="1"/>
      <c r="RH36" s="1"/>
      <c r="RI36" s="1"/>
      <c r="RJ36" s="1"/>
      <c r="RK36" s="1"/>
      <c r="RL36" s="1"/>
      <c r="RM36" s="1"/>
      <c r="RN36" s="1"/>
      <c r="RO36" s="1"/>
      <c r="RP36" s="1"/>
      <c r="RQ36" s="1"/>
      <c r="RR36" s="1">
        <v>32</v>
      </c>
    </row>
    <row r="37" spans="1:486" x14ac:dyDescent="0.25">
      <c r="A37" s="3" t="s">
        <v>173</v>
      </c>
      <c r="B37" s="1"/>
      <c r="C37" s="1"/>
      <c r="D37" s="1"/>
      <c r="E37" s="1">
        <v>2</v>
      </c>
      <c r="F37" s="1"/>
      <c r="G37" s="1"/>
      <c r="H37" s="1"/>
      <c r="I37" s="1">
        <v>2</v>
      </c>
      <c r="J37" s="1">
        <v>1</v>
      </c>
      <c r="K37" s="1"/>
      <c r="L37" s="1"/>
      <c r="M37" s="1"/>
      <c r="N37" s="1">
        <v>1</v>
      </c>
      <c r="O37" s="1">
        <v>1</v>
      </c>
      <c r="P37" s="1"/>
      <c r="Q37" s="1"/>
      <c r="R37" s="1"/>
      <c r="S37" s="1">
        <v>1</v>
      </c>
      <c r="T37" s="1">
        <v>1</v>
      </c>
      <c r="U37" s="1"/>
      <c r="V37" s="1">
        <v>1</v>
      </c>
      <c r="W37" s="1"/>
      <c r="X37" s="1">
        <v>2</v>
      </c>
      <c r="Y37" s="1"/>
      <c r="Z37" s="1"/>
      <c r="AA37" s="1"/>
      <c r="AB37" s="1">
        <v>1</v>
      </c>
      <c r="AC37" s="1">
        <v>1</v>
      </c>
      <c r="AD37" s="1"/>
      <c r="AE37" s="1"/>
      <c r="AF37" s="1"/>
      <c r="AG37" s="1"/>
      <c r="AH37" s="1"/>
      <c r="AI37" s="1"/>
      <c r="AJ37" s="1"/>
      <c r="AK37" s="1"/>
      <c r="AL37" s="1"/>
      <c r="AM37" s="1"/>
      <c r="AN37" s="1"/>
      <c r="AO37" s="1"/>
      <c r="AP37" s="1"/>
      <c r="AQ37" s="1"/>
      <c r="AR37" s="1"/>
      <c r="AS37" s="1">
        <v>1</v>
      </c>
      <c r="AT37" s="1"/>
      <c r="AU37" s="1"/>
      <c r="AV37" s="1"/>
      <c r="AW37" s="1">
        <v>1</v>
      </c>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v>1</v>
      </c>
      <c r="FD37" s="1">
        <v>1</v>
      </c>
      <c r="FE37" s="1"/>
      <c r="FF37" s="1"/>
      <c r="FG37" s="1"/>
      <c r="FH37" s="1"/>
      <c r="FI37" s="1"/>
      <c r="FJ37" s="1"/>
      <c r="FK37" s="1"/>
      <c r="FL37" s="1"/>
      <c r="FM37" s="1"/>
      <c r="FN37" s="1">
        <v>5</v>
      </c>
      <c r="FO37" s="1"/>
      <c r="FP37" s="1"/>
      <c r="FQ37" s="1">
        <v>5</v>
      </c>
      <c r="FR37" s="1">
        <v>1</v>
      </c>
      <c r="FS37" s="1"/>
      <c r="FT37" s="1"/>
      <c r="FU37" s="1">
        <v>1</v>
      </c>
      <c r="FV37" s="1"/>
      <c r="FW37" s="1"/>
      <c r="FX37" s="1"/>
      <c r="FY37" s="1"/>
      <c r="FZ37" s="1"/>
      <c r="GA37" s="1"/>
      <c r="GB37" s="1"/>
      <c r="GC37" s="1"/>
      <c r="GD37" s="1"/>
      <c r="GE37" s="1"/>
      <c r="GF37" s="1"/>
      <c r="GG37" s="1"/>
      <c r="GH37" s="1"/>
      <c r="GI37" s="1"/>
      <c r="GJ37" s="1"/>
      <c r="GK37" s="1"/>
      <c r="GL37" s="1"/>
      <c r="GM37" s="1"/>
      <c r="GN37" s="1"/>
      <c r="GO37" s="1"/>
      <c r="GP37" s="1"/>
      <c r="GQ37" s="1"/>
      <c r="GR37" s="1"/>
      <c r="GS37" s="1">
        <v>2</v>
      </c>
      <c r="GT37" s="1"/>
      <c r="GU37" s="1"/>
      <c r="GV37" s="1"/>
      <c r="GW37" s="1">
        <v>2</v>
      </c>
      <c r="GX37" s="1">
        <v>1</v>
      </c>
      <c r="GY37" s="1"/>
      <c r="GZ37" s="1"/>
      <c r="HA37" s="1"/>
      <c r="HB37" s="1">
        <v>1</v>
      </c>
      <c r="HC37" s="1">
        <v>3</v>
      </c>
      <c r="HD37" s="1"/>
      <c r="HE37" s="1"/>
      <c r="HF37" s="1"/>
      <c r="HG37" s="1">
        <v>3</v>
      </c>
      <c r="HH37" s="1"/>
      <c r="HI37" s="1"/>
      <c r="HJ37" s="1"/>
      <c r="HK37" s="1"/>
      <c r="HL37" s="1"/>
      <c r="HM37" s="1"/>
      <c r="HN37" s="1"/>
      <c r="HO37" s="1"/>
      <c r="HP37" s="1"/>
      <c r="HQ37" s="1"/>
      <c r="HR37" s="1"/>
      <c r="HS37" s="1"/>
      <c r="HT37" s="1"/>
      <c r="HU37" s="1"/>
      <c r="HV37" s="1"/>
      <c r="HW37" s="1"/>
      <c r="HX37" s="1">
        <v>1</v>
      </c>
      <c r="HY37" s="1"/>
      <c r="HZ37" s="1"/>
      <c r="IA37" s="1">
        <v>1</v>
      </c>
      <c r="IB37" s="1"/>
      <c r="IC37" s="1"/>
      <c r="ID37" s="1"/>
      <c r="IE37" s="1"/>
      <c r="IF37" s="1"/>
      <c r="IG37" s="1"/>
      <c r="IH37" s="1"/>
      <c r="II37" s="1"/>
      <c r="IJ37" s="1"/>
      <c r="IK37" s="1"/>
      <c r="IL37" s="1"/>
      <c r="IM37" s="1"/>
      <c r="IN37" s="1"/>
      <c r="IO37" s="1"/>
      <c r="IP37" s="1"/>
      <c r="IQ37" s="1"/>
      <c r="IR37" s="1"/>
      <c r="IS37" s="1"/>
      <c r="IT37" s="1"/>
      <c r="IU37" s="1"/>
      <c r="IV37" s="1"/>
      <c r="IW37" s="1"/>
      <c r="IX37" s="1">
        <v>1</v>
      </c>
      <c r="IY37" s="1"/>
      <c r="IZ37" s="1"/>
      <c r="JA37" s="1"/>
      <c r="JB37" s="1">
        <v>1</v>
      </c>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v>1</v>
      </c>
      <c r="PQ37" s="1"/>
      <c r="PR37" s="1"/>
      <c r="PS37" s="1">
        <v>1</v>
      </c>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v>24</v>
      </c>
    </row>
    <row r="38" spans="1:486" x14ac:dyDescent="0.25">
      <c r="A38" s="3" t="s">
        <v>199</v>
      </c>
      <c r="B38" s="1"/>
      <c r="C38" s="1"/>
      <c r="D38" s="1"/>
      <c r="E38" s="1">
        <v>1</v>
      </c>
      <c r="F38" s="1"/>
      <c r="G38" s="1"/>
      <c r="H38" s="1"/>
      <c r="I38" s="1">
        <v>1</v>
      </c>
      <c r="J38" s="1"/>
      <c r="K38" s="1"/>
      <c r="L38" s="1">
        <v>1</v>
      </c>
      <c r="M38" s="1"/>
      <c r="N38" s="1">
        <v>1</v>
      </c>
      <c r="O38" s="1"/>
      <c r="P38" s="1"/>
      <c r="Q38" s="1"/>
      <c r="R38" s="1"/>
      <c r="S38" s="1"/>
      <c r="T38" s="1">
        <v>1</v>
      </c>
      <c r="U38" s="1"/>
      <c r="V38" s="1"/>
      <c r="W38" s="1"/>
      <c r="X38" s="1">
        <v>1</v>
      </c>
      <c r="Y38" s="1"/>
      <c r="Z38" s="1"/>
      <c r="AA38" s="1"/>
      <c r="AB38" s="1"/>
      <c r="AC38" s="1"/>
      <c r="AD38" s="1"/>
      <c r="AE38" s="1"/>
      <c r="AF38" s="1"/>
      <c r="AG38" s="1"/>
      <c r="AH38" s="1"/>
      <c r="AI38" s="1"/>
      <c r="AJ38" s="1"/>
      <c r="AK38" s="1"/>
      <c r="AL38" s="1"/>
      <c r="AM38" s="1"/>
      <c r="AN38" s="1"/>
      <c r="AO38" s="1"/>
      <c r="AP38" s="1"/>
      <c r="AQ38" s="1"/>
      <c r="AR38" s="1"/>
      <c r="AS38" s="1">
        <v>1</v>
      </c>
      <c r="AT38" s="1"/>
      <c r="AU38" s="1"/>
      <c r="AV38" s="1"/>
      <c r="AW38" s="1">
        <v>1</v>
      </c>
      <c r="AX38" s="1">
        <v>1</v>
      </c>
      <c r="AY38" s="1"/>
      <c r="AZ38" s="1">
        <v>1</v>
      </c>
      <c r="BA38" s="1"/>
      <c r="BB38" s="1">
        <v>2</v>
      </c>
      <c r="BC38" s="1"/>
      <c r="BD38" s="1"/>
      <c r="BE38" s="1"/>
      <c r="BF38" s="1">
        <v>1</v>
      </c>
      <c r="BG38" s="1">
        <v>1</v>
      </c>
      <c r="BH38" s="1"/>
      <c r="BI38" s="1"/>
      <c r="BJ38" s="1"/>
      <c r="BK38" s="1"/>
      <c r="BL38" s="1"/>
      <c r="BM38" s="1"/>
      <c r="BN38" s="1"/>
      <c r="BO38" s="1"/>
      <c r="BP38" s="1">
        <v>1</v>
      </c>
      <c r="BQ38" s="1">
        <v>1</v>
      </c>
      <c r="BR38" s="1"/>
      <c r="BS38" s="1"/>
      <c r="BT38" s="1"/>
      <c r="BU38" s="1"/>
      <c r="BV38" s="1"/>
      <c r="BW38" s="1">
        <v>1</v>
      </c>
      <c r="BX38" s="1"/>
      <c r="BY38" s="1">
        <v>1</v>
      </c>
      <c r="BZ38" s="1"/>
      <c r="CA38" s="1">
        <v>2</v>
      </c>
      <c r="CB38" s="1"/>
      <c r="CC38" s="1"/>
      <c r="CD38" s="1">
        <v>1</v>
      </c>
      <c r="CE38" s="1"/>
      <c r="CF38" s="1">
        <v>1</v>
      </c>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v>1</v>
      </c>
      <c r="FH38" s="1"/>
      <c r="FI38" s="1">
        <v>1</v>
      </c>
      <c r="FJ38" s="1"/>
      <c r="FK38" s="1"/>
      <c r="FL38" s="1"/>
      <c r="FM38" s="1"/>
      <c r="FN38" s="1">
        <v>3</v>
      </c>
      <c r="FO38" s="1"/>
      <c r="FP38" s="1"/>
      <c r="FQ38" s="1">
        <v>3</v>
      </c>
      <c r="FR38" s="1"/>
      <c r="FS38" s="1"/>
      <c r="FT38" s="1"/>
      <c r="FU38" s="1"/>
      <c r="FV38" s="1">
        <v>1</v>
      </c>
      <c r="FW38" s="1"/>
      <c r="FX38" s="1"/>
      <c r="FY38" s="1"/>
      <c r="FZ38" s="1">
        <v>1</v>
      </c>
      <c r="GA38" s="1"/>
      <c r="GB38" s="1"/>
      <c r="GC38" s="1"/>
      <c r="GD38" s="1"/>
      <c r="GE38" s="1"/>
      <c r="GF38" s="1">
        <v>1</v>
      </c>
      <c r="GG38" s="1"/>
      <c r="GH38" s="1"/>
      <c r="GI38" s="1"/>
      <c r="GJ38" s="1">
        <v>1</v>
      </c>
      <c r="GK38" s="1"/>
      <c r="GL38" s="1"/>
      <c r="GM38" s="1"/>
      <c r="GN38" s="1"/>
      <c r="GO38" s="1"/>
      <c r="GP38" s="1"/>
      <c r="GQ38" s="1"/>
      <c r="GR38" s="1"/>
      <c r="GS38" s="1"/>
      <c r="GT38" s="1"/>
      <c r="GU38" s="1"/>
      <c r="GV38" s="1"/>
      <c r="GW38" s="1"/>
      <c r="GX38" s="1">
        <v>1</v>
      </c>
      <c r="GY38" s="1"/>
      <c r="GZ38" s="1"/>
      <c r="HA38" s="1"/>
      <c r="HB38" s="1">
        <v>1</v>
      </c>
      <c r="HC38" s="1"/>
      <c r="HD38" s="1"/>
      <c r="HE38" s="1"/>
      <c r="HF38" s="1"/>
      <c r="HG38" s="1"/>
      <c r="HH38" s="1">
        <v>1</v>
      </c>
      <c r="HI38" s="1"/>
      <c r="HJ38" s="1"/>
      <c r="HK38" s="1"/>
      <c r="HL38" s="1">
        <v>1</v>
      </c>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v>1</v>
      </c>
      <c r="IT38" s="1"/>
      <c r="IU38" s="1"/>
      <c r="IV38" s="1"/>
      <c r="IW38" s="1">
        <v>1</v>
      </c>
      <c r="IX38" s="1">
        <v>1</v>
      </c>
      <c r="IY38" s="1"/>
      <c r="IZ38" s="1"/>
      <c r="JA38" s="1"/>
      <c r="JB38" s="1">
        <v>1</v>
      </c>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v>1</v>
      </c>
      <c r="LW38" s="1"/>
      <c r="LX38" s="1"/>
      <c r="LY38" s="1"/>
      <c r="LZ38" s="1">
        <v>1</v>
      </c>
      <c r="MA38" s="1">
        <v>1</v>
      </c>
      <c r="MB38" s="1">
        <v>1</v>
      </c>
      <c r="MC38" s="1"/>
      <c r="MD38" s="1">
        <v>2</v>
      </c>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v>1</v>
      </c>
      <c r="QP38" s="1">
        <v>1</v>
      </c>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v>25</v>
      </c>
    </row>
    <row r="39" spans="1:486" x14ac:dyDescent="0.25">
      <c r="A39" s="3" t="s">
        <v>221</v>
      </c>
      <c r="B39" s="1"/>
      <c r="C39" s="1"/>
      <c r="D39" s="1"/>
      <c r="E39" s="1"/>
      <c r="F39" s="1"/>
      <c r="G39" s="1"/>
      <c r="H39" s="1"/>
      <c r="I39" s="1"/>
      <c r="J39" s="1">
        <v>3</v>
      </c>
      <c r="K39" s="1"/>
      <c r="L39" s="1"/>
      <c r="M39" s="1"/>
      <c r="N39" s="1">
        <v>3</v>
      </c>
      <c r="O39" s="1"/>
      <c r="P39" s="1"/>
      <c r="Q39" s="1"/>
      <c r="R39" s="1"/>
      <c r="S39" s="1"/>
      <c r="T39" s="1">
        <v>2</v>
      </c>
      <c r="U39" s="1"/>
      <c r="V39" s="1"/>
      <c r="W39" s="1">
        <v>1</v>
      </c>
      <c r="X39" s="1">
        <v>3</v>
      </c>
      <c r="Y39" s="1"/>
      <c r="Z39" s="1"/>
      <c r="AA39" s="1"/>
      <c r="AB39" s="1"/>
      <c r="AC39" s="1"/>
      <c r="AD39" s="1"/>
      <c r="AE39" s="1"/>
      <c r="AF39" s="1"/>
      <c r="AG39" s="1"/>
      <c r="AH39" s="1"/>
      <c r="AI39" s="1"/>
      <c r="AJ39" s="1"/>
      <c r="AK39" s="1"/>
      <c r="AL39" s="1"/>
      <c r="AM39" s="1"/>
      <c r="AN39" s="1">
        <v>3</v>
      </c>
      <c r="AO39" s="1"/>
      <c r="AP39" s="1"/>
      <c r="AQ39" s="1"/>
      <c r="AR39" s="1">
        <v>3</v>
      </c>
      <c r="AS39" s="1"/>
      <c r="AT39" s="1"/>
      <c r="AU39" s="1"/>
      <c r="AV39" s="1"/>
      <c r="AW39" s="1"/>
      <c r="AX39" s="1">
        <v>1</v>
      </c>
      <c r="AY39" s="1"/>
      <c r="AZ39" s="1"/>
      <c r="BA39" s="1"/>
      <c r="BB39" s="1">
        <v>1</v>
      </c>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v>1</v>
      </c>
      <c r="EV39" s="1"/>
      <c r="EW39" s="1"/>
      <c r="EX39" s="1"/>
      <c r="EY39" s="1">
        <v>1</v>
      </c>
      <c r="EZ39" s="1"/>
      <c r="FA39" s="1"/>
      <c r="FB39" s="1"/>
      <c r="FC39" s="1"/>
      <c r="FD39" s="1"/>
      <c r="FE39" s="1"/>
      <c r="FF39" s="1"/>
      <c r="FG39" s="1"/>
      <c r="FH39" s="1"/>
      <c r="FI39" s="1"/>
      <c r="FJ39" s="1"/>
      <c r="FK39" s="1"/>
      <c r="FL39" s="1"/>
      <c r="FM39" s="1"/>
      <c r="FN39" s="1">
        <v>12</v>
      </c>
      <c r="FO39" s="1"/>
      <c r="FP39" s="1"/>
      <c r="FQ39" s="1">
        <v>12</v>
      </c>
      <c r="FR39" s="1">
        <v>1</v>
      </c>
      <c r="FS39" s="1"/>
      <c r="FT39" s="1"/>
      <c r="FU39" s="1">
        <v>1</v>
      </c>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v>1</v>
      </c>
      <c r="GY39" s="1"/>
      <c r="GZ39" s="1"/>
      <c r="HA39" s="1"/>
      <c r="HB39" s="1">
        <v>1</v>
      </c>
      <c r="HC39" s="1">
        <v>1</v>
      </c>
      <c r="HD39" s="1"/>
      <c r="HE39" s="1">
        <v>1</v>
      </c>
      <c r="HF39" s="1"/>
      <c r="HG39" s="1">
        <v>2</v>
      </c>
      <c r="HH39" s="1">
        <v>1</v>
      </c>
      <c r="HI39" s="1"/>
      <c r="HJ39" s="1"/>
      <c r="HK39" s="1">
        <v>1</v>
      </c>
      <c r="HL39" s="1">
        <v>2</v>
      </c>
      <c r="HM39" s="1">
        <v>1</v>
      </c>
      <c r="HN39" s="1"/>
      <c r="HO39" s="1"/>
      <c r="HP39" s="1"/>
      <c r="HQ39" s="1">
        <v>1</v>
      </c>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v>2</v>
      </c>
      <c r="IT39" s="1"/>
      <c r="IU39" s="1"/>
      <c r="IV39" s="1"/>
      <c r="IW39" s="1">
        <v>2</v>
      </c>
      <c r="IX39" s="1">
        <v>3</v>
      </c>
      <c r="IY39" s="1"/>
      <c r="IZ39" s="1"/>
      <c r="JA39" s="1"/>
      <c r="JB39" s="1">
        <v>3</v>
      </c>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v>1</v>
      </c>
      <c r="PV39" s="1"/>
      <c r="PW39" s="1"/>
      <c r="PX39" s="1">
        <v>1</v>
      </c>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v>36</v>
      </c>
    </row>
    <row r="40" spans="1:486" x14ac:dyDescent="0.25">
      <c r="A40" s="3" t="s">
        <v>178</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v>2</v>
      </c>
      <c r="AE40" s="1"/>
      <c r="AF40" s="1"/>
      <c r="AG40" s="1"/>
      <c r="AH40" s="1">
        <v>2</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v>1</v>
      </c>
      <c r="IO40" s="1">
        <v>1</v>
      </c>
      <c r="IP40" s="1"/>
      <c r="IQ40" s="1"/>
      <c r="IR40" s="1">
        <v>2</v>
      </c>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v>4</v>
      </c>
    </row>
    <row r="41" spans="1:486" x14ac:dyDescent="0.25">
      <c r="A41" s="3" t="s">
        <v>154</v>
      </c>
      <c r="B41" s="1"/>
      <c r="C41" s="1"/>
      <c r="D41" s="1"/>
      <c r="E41" s="1">
        <v>1</v>
      </c>
      <c r="F41" s="1"/>
      <c r="G41" s="1">
        <v>1</v>
      </c>
      <c r="H41" s="1"/>
      <c r="I41" s="1">
        <v>2</v>
      </c>
      <c r="J41" s="1">
        <v>2</v>
      </c>
      <c r="K41" s="1"/>
      <c r="L41" s="1"/>
      <c r="M41" s="1"/>
      <c r="N41" s="1">
        <v>2</v>
      </c>
      <c r="O41" s="1"/>
      <c r="P41" s="1"/>
      <c r="Q41" s="1"/>
      <c r="R41" s="1"/>
      <c r="S41" s="1"/>
      <c r="T41" s="1"/>
      <c r="U41" s="1"/>
      <c r="V41" s="1"/>
      <c r="W41" s="1"/>
      <c r="X41" s="1"/>
      <c r="Y41" s="1"/>
      <c r="Z41" s="1"/>
      <c r="AA41" s="1"/>
      <c r="AB41" s="1"/>
      <c r="AC41" s="1"/>
      <c r="AD41" s="1"/>
      <c r="AE41" s="1"/>
      <c r="AF41" s="1"/>
      <c r="AG41" s="1"/>
      <c r="AH41" s="1"/>
      <c r="AI41" s="1"/>
      <c r="AJ41" s="1"/>
      <c r="AK41" s="1"/>
      <c r="AL41" s="1">
        <v>1</v>
      </c>
      <c r="AM41" s="1">
        <v>1</v>
      </c>
      <c r="AN41" s="1">
        <v>2</v>
      </c>
      <c r="AO41" s="1"/>
      <c r="AP41" s="1"/>
      <c r="AQ41" s="1"/>
      <c r="AR41" s="1">
        <v>2</v>
      </c>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v>1</v>
      </c>
      <c r="BX41" s="1"/>
      <c r="BY41" s="1"/>
      <c r="BZ41" s="1"/>
      <c r="CA41" s="1">
        <v>1</v>
      </c>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v>1</v>
      </c>
      <c r="EM41" s="1"/>
      <c r="EN41" s="1"/>
      <c r="EO41" s="1">
        <v>1</v>
      </c>
      <c r="EP41" s="1"/>
      <c r="EQ41" s="1"/>
      <c r="ER41" s="1"/>
      <c r="ES41" s="1"/>
      <c r="ET41" s="1"/>
      <c r="EU41" s="1"/>
      <c r="EV41" s="1"/>
      <c r="EW41" s="1"/>
      <c r="EX41" s="1">
        <v>1</v>
      </c>
      <c r="EY41" s="1">
        <v>1</v>
      </c>
      <c r="EZ41" s="1"/>
      <c r="FA41" s="1"/>
      <c r="FB41" s="1"/>
      <c r="FC41" s="1"/>
      <c r="FD41" s="1"/>
      <c r="FE41" s="1"/>
      <c r="FF41" s="1"/>
      <c r="FG41" s="1"/>
      <c r="FH41" s="1"/>
      <c r="FI41" s="1"/>
      <c r="FJ41" s="1"/>
      <c r="FK41" s="1"/>
      <c r="FL41" s="1"/>
      <c r="FM41" s="1"/>
      <c r="FN41" s="1">
        <v>4</v>
      </c>
      <c r="FO41" s="1"/>
      <c r="FP41" s="1"/>
      <c r="FQ41" s="1">
        <v>4</v>
      </c>
      <c r="FR41" s="1">
        <v>1</v>
      </c>
      <c r="FS41" s="1"/>
      <c r="FT41" s="1"/>
      <c r="FU41" s="1">
        <v>1</v>
      </c>
      <c r="FV41" s="1"/>
      <c r="FW41" s="1"/>
      <c r="FX41" s="1"/>
      <c r="FY41" s="1"/>
      <c r="FZ41" s="1"/>
      <c r="GA41" s="1"/>
      <c r="GB41" s="1"/>
      <c r="GC41" s="1"/>
      <c r="GD41" s="1">
        <v>1</v>
      </c>
      <c r="GE41" s="1">
        <v>1</v>
      </c>
      <c r="GF41" s="1"/>
      <c r="GG41" s="1"/>
      <c r="GH41" s="1"/>
      <c r="GI41" s="1"/>
      <c r="GJ41" s="1"/>
      <c r="GK41" s="1"/>
      <c r="GL41" s="1"/>
      <c r="GM41" s="1"/>
      <c r="GN41" s="1"/>
      <c r="GO41" s="1"/>
      <c r="GP41" s="1"/>
      <c r="GQ41" s="1"/>
      <c r="GR41" s="1"/>
      <c r="GS41" s="1"/>
      <c r="GT41" s="1">
        <v>1</v>
      </c>
      <c r="GU41" s="1"/>
      <c r="GV41" s="1"/>
      <c r="GW41" s="1">
        <v>1</v>
      </c>
      <c r="GX41" s="1"/>
      <c r="GY41" s="1"/>
      <c r="GZ41" s="1"/>
      <c r="HA41" s="1"/>
      <c r="HB41" s="1"/>
      <c r="HC41" s="1"/>
      <c r="HD41" s="1"/>
      <c r="HE41" s="1"/>
      <c r="HF41" s="1"/>
      <c r="HG41" s="1"/>
      <c r="HH41" s="1">
        <v>2</v>
      </c>
      <c r="HI41" s="1"/>
      <c r="HJ41" s="1"/>
      <c r="HK41" s="1"/>
      <c r="HL41" s="1">
        <v>2</v>
      </c>
      <c r="HM41" s="1"/>
      <c r="HN41" s="1"/>
      <c r="HO41" s="1"/>
      <c r="HP41" s="1"/>
      <c r="HQ41" s="1"/>
      <c r="HR41" s="1"/>
      <c r="HS41" s="1"/>
      <c r="HT41" s="1"/>
      <c r="HU41" s="1"/>
      <c r="HV41" s="1"/>
      <c r="HW41" s="1"/>
      <c r="HX41" s="1"/>
      <c r="HY41" s="1"/>
      <c r="HZ41" s="1"/>
      <c r="IA41" s="1"/>
      <c r="IB41" s="1">
        <v>1</v>
      </c>
      <c r="IC41" s="1"/>
      <c r="ID41" s="1"/>
      <c r="IE41" s="1"/>
      <c r="IF41" s="1">
        <v>1</v>
      </c>
      <c r="IG41" s="1"/>
      <c r="IH41" s="1"/>
      <c r="II41" s="1"/>
      <c r="IJ41" s="1"/>
      <c r="IK41" s="1"/>
      <c r="IL41" s="1"/>
      <c r="IM41" s="1"/>
      <c r="IN41" s="1"/>
      <c r="IO41" s="1"/>
      <c r="IP41" s="1"/>
      <c r="IQ41" s="1"/>
      <c r="IR41" s="1"/>
      <c r="IS41" s="1"/>
      <c r="IT41" s="1"/>
      <c r="IU41" s="1"/>
      <c r="IV41" s="1"/>
      <c r="IW41" s="1"/>
      <c r="IX41" s="1"/>
      <c r="IY41" s="1"/>
      <c r="IZ41" s="1"/>
      <c r="JA41" s="1">
        <v>1</v>
      </c>
      <c r="JB41" s="1">
        <v>1</v>
      </c>
      <c r="JC41" s="1"/>
      <c r="JD41" s="1"/>
      <c r="JE41" s="1"/>
      <c r="JF41" s="1">
        <v>1</v>
      </c>
      <c r="JG41" s="1">
        <v>1</v>
      </c>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v>1</v>
      </c>
      <c r="LU41" s="1">
        <v>1</v>
      </c>
      <c r="LV41" s="1">
        <v>1</v>
      </c>
      <c r="LW41" s="1"/>
      <c r="LX41" s="1"/>
      <c r="LY41" s="1"/>
      <c r="LZ41" s="1">
        <v>1</v>
      </c>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v>1</v>
      </c>
      <c r="OR41" s="1"/>
      <c r="OS41" s="1"/>
      <c r="OT41" s="1"/>
      <c r="OU41" s="1">
        <v>1</v>
      </c>
      <c r="OV41" s="1"/>
      <c r="OW41" s="1"/>
      <c r="OX41" s="1"/>
      <c r="OY41" s="1"/>
      <c r="OZ41" s="1"/>
      <c r="PA41" s="1">
        <v>1</v>
      </c>
      <c r="PB41" s="1"/>
      <c r="PC41" s="1"/>
      <c r="PD41" s="1"/>
      <c r="PE41" s="1">
        <v>1</v>
      </c>
      <c r="PF41" s="1"/>
      <c r="PG41" s="1"/>
      <c r="PH41" s="1"/>
      <c r="PI41" s="1"/>
      <c r="PJ41" s="1"/>
      <c r="PK41" s="1"/>
      <c r="PL41" s="1"/>
      <c r="PM41" s="1"/>
      <c r="PN41" s="1"/>
      <c r="PO41" s="1"/>
      <c r="PP41" s="1"/>
      <c r="PQ41" s="1">
        <v>1</v>
      </c>
      <c r="PR41" s="1"/>
      <c r="PS41" s="1">
        <v>1</v>
      </c>
      <c r="PT41" s="1"/>
      <c r="PU41" s="1"/>
      <c r="PV41" s="1"/>
      <c r="PW41" s="1"/>
      <c r="PX41" s="1"/>
      <c r="PY41" s="1"/>
      <c r="PZ41" s="1"/>
      <c r="QA41" s="1"/>
      <c r="QB41" s="1"/>
      <c r="QC41" s="1"/>
      <c r="QD41" s="1"/>
      <c r="QE41" s="1"/>
      <c r="QF41" s="1"/>
      <c r="QG41" s="1"/>
      <c r="QH41" s="1"/>
      <c r="QI41" s="1"/>
      <c r="QJ41" s="1"/>
      <c r="QK41" s="1"/>
      <c r="QL41" s="1"/>
      <c r="QM41" s="1">
        <v>1</v>
      </c>
      <c r="QN41" s="1"/>
      <c r="QO41" s="1"/>
      <c r="QP41" s="1">
        <v>1</v>
      </c>
      <c r="QQ41" s="1"/>
      <c r="QR41" s="1"/>
      <c r="QS41" s="1"/>
      <c r="QT41" s="1"/>
      <c r="QU41" s="1">
        <v>1</v>
      </c>
      <c r="QV41" s="1"/>
      <c r="QW41" s="1"/>
      <c r="QX41" s="1">
        <v>1</v>
      </c>
      <c r="QY41" s="1"/>
      <c r="QZ41" s="1"/>
      <c r="RA41" s="1"/>
      <c r="RB41" s="1"/>
      <c r="RC41" s="1"/>
      <c r="RD41" s="1"/>
      <c r="RE41" s="1"/>
      <c r="RF41" s="1"/>
      <c r="RG41" s="1"/>
      <c r="RH41" s="1"/>
      <c r="RI41" s="1"/>
      <c r="RJ41" s="1"/>
      <c r="RK41" s="1"/>
      <c r="RL41" s="1"/>
      <c r="RM41" s="1"/>
      <c r="RN41" s="1"/>
      <c r="RO41" s="1"/>
      <c r="RP41" s="1"/>
      <c r="RQ41" s="1"/>
      <c r="RR41" s="1">
        <v>29</v>
      </c>
    </row>
    <row r="42" spans="1:486" x14ac:dyDescent="0.25">
      <c r="A42" s="3" t="s">
        <v>150</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v>1</v>
      </c>
      <c r="DW42" s="1">
        <v>1</v>
      </c>
      <c r="DX42" s="1"/>
      <c r="DY42" s="1"/>
      <c r="DZ42" s="1">
        <v>2</v>
      </c>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v>1</v>
      </c>
      <c r="RN42" s="1"/>
      <c r="RO42" s="1"/>
      <c r="RP42" s="1"/>
      <c r="RQ42" s="1">
        <v>1</v>
      </c>
      <c r="RR42" s="1">
        <v>3</v>
      </c>
    </row>
    <row r="43" spans="1:486" x14ac:dyDescent="0.25">
      <c r="A43" s="3" t="s">
        <v>767</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v>2</v>
      </c>
      <c r="EV43" s="1"/>
      <c r="EW43" s="1"/>
      <c r="EX43" s="1"/>
      <c r="EY43" s="1">
        <v>2</v>
      </c>
      <c r="EZ43" s="1"/>
      <c r="FA43" s="1"/>
      <c r="FB43" s="1"/>
      <c r="FC43" s="1"/>
      <c r="FD43" s="1"/>
      <c r="FE43" s="1"/>
      <c r="FF43" s="1"/>
      <c r="FG43" s="1"/>
      <c r="FH43" s="1"/>
      <c r="FI43" s="1"/>
      <c r="FJ43" s="1"/>
      <c r="FK43" s="1"/>
      <c r="FL43" s="1"/>
      <c r="FM43" s="1"/>
      <c r="FN43" s="1">
        <v>3</v>
      </c>
      <c r="FO43" s="1"/>
      <c r="FP43" s="1"/>
      <c r="FQ43" s="1">
        <v>3</v>
      </c>
      <c r="FR43" s="1">
        <v>1</v>
      </c>
      <c r="FS43" s="1"/>
      <c r="FT43" s="1"/>
      <c r="FU43" s="1">
        <v>1</v>
      </c>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v>1</v>
      </c>
      <c r="HD43" s="1"/>
      <c r="HE43" s="1"/>
      <c r="HF43" s="1"/>
      <c r="HG43" s="1">
        <v>1</v>
      </c>
      <c r="HH43" s="1">
        <v>2</v>
      </c>
      <c r="HI43" s="1"/>
      <c r="HJ43" s="1"/>
      <c r="HK43" s="1"/>
      <c r="HL43" s="1">
        <v>2</v>
      </c>
      <c r="HM43" s="1">
        <v>1</v>
      </c>
      <c r="HN43" s="1"/>
      <c r="HO43" s="1"/>
      <c r="HP43" s="1"/>
      <c r="HQ43" s="1">
        <v>1</v>
      </c>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v>1</v>
      </c>
      <c r="IT43" s="1"/>
      <c r="IU43" s="1"/>
      <c r="IV43" s="1"/>
      <c r="IW43" s="1">
        <v>1</v>
      </c>
      <c r="IX43" s="1"/>
      <c r="IY43" s="1"/>
      <c r="IZ43" s="1"/>
      <c r="JA43" s="1"/>
      <c r="JB43" s="1"/>
      <c r="JC43" s="1"/>
      <c r="JD43" s="1">
        <v>1</v>
      </c>
      <c r="JE43" s="1"/>
      <c r="JF43" s="1"/>
      <c r="JG43" s="1">
        <v>1</v>
      </c>
      <c r="JH43" s="1"/>
      <c r="JI43" s="1"/>
      <c r="JJ43" s="1"/>
      <c r="JK43" s="1"/>
      <c r="JL43" s="1"/>
      <c r="JM43" s="1"/>
      <c r="JN43" s="1"/>
      <c r="JO43" s="1">
        <v>1</v>
      </c>
      <c r="JP43" s="1"/>
      <c r="JQ43" s="1">
        <v>1</v>
      </c>
      <c r="JR43" s="1">
        <v>1</v>
      </c>
      <c r="JS43" s="1"/>
      <c r="JT43" s="1"/>
      <c r="JU43" s="1"/>
      <c r="JV43" s="1">
        <v>1</v>
      </c>
      <c r="JW43" s="1">
        <v>1</v>
      </c>
      <c r="JX43" s="1"/>
      <c r="JY43" s="1"/>
      <c r="JZ43" s="1"/>
      <c r="KA43" s="1">
        <v>1</v>
      </c>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v>1</v>
      </c>
      <c r="LE43" s="1"/>
      <c r="LF43" s="1">
        <v>1</v>
      </c>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v>1</v>
      </c>
      <c r="ND43" s="1"/>
      <c r="NE43" s="1"/>
      <c r="NF43" s="1">
        <v>1</v>
      </c>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v>1</v>
      </c>
      <c r="QZ43" s="1"/>
      <c r="RA43" s="1"/>
      <c r="RB43" s="1"/>
      <c r="RC43" s="1">
        <v>1</v>
      </c>
      <c r="RD43" s="1"/>
      <c r="RE43" s="1"/>
      <c r="RF43" s="1"/>
      <c r="RG43" s="1"/>
      <c r="RH43" s="1"/>
      <c r="RI43" s="1"/>
      <c r="RJ43" s="1"/>
      <c r="RK43" s="1"/>
      <c r="RL43" s="1"/>
      <c r="RM43" s="1"/>
      <c r="RN43" s="1"/>
      <c r="RO43" s="1"/>
      <c r="RP43" s="1"/>
      <c r="RQ43" s="1"/>
      <c r="RR43" s="1">
        <v>18</v>
      </c>
    </row>
    <row r="44" spans="1:486" x14ac:dyDescent="0.25">
      <c r="A44" s="3" t="s">
        <v>122</v>
      </c>
      <c r="B44" s="1"/>
      <c r="C44" s="1"/>
      <c r="D44" s="1"/>
      <c r="E44" s="1"/>
      <c r="F44" s="1"/>
      <c r="G44" s="1"/>
      <c r="H44" s="1"/>
      <c r="I44" s="1"/>
      <c r="J44" s="1"/>
      <c r="K44" s="1"/>
      <c r="L44" s="1"/>
      <c r="M44" s="1"/>
      <c r="N44" s="1"/>
      <c r="O44" s="1">
        <v>1</v>
      </c>
      <c r="P44" s="1"/>
      <c r="Q44" s="1"/>
      <c r="R44" s="1">
        <v>1</v>
      </c>
      <c r="S44" s="1">
        <v>2</v>
      </c>
      <c r="T44" s="1"/>
      <c r="U44" s="1"/>
      <c r="V44" s="1"/>
      <c r="W44" s="1"/>
      <c r="X44" s="1"/>
      <c r="Y44" s="1"/>
      <c r="Z44" s="1"/>
      <c r="AA44" s="1"/>
      <c r="AB44" s="1"/>
      <c r="AC44" s="1"/>
      <c r="AD44" s="1">
        <v>1</v>
      </c>
      <c r="AE44" s="1"/>
      <c r="AF44" s="1"/>
      <c r="AG44" s="1">
        <v>1</v>
      </c>
      <c r="AH44" s="1">
        <v>2</v>
      </c>
      <c r="AI44" s="1"/>
      <c r="AJ44" s="1"/>
      <c r="AK44" s="1"/>
      <c r="AL44" s="1"/>
      <c r="AM44" s="1"/>
      <c r="AN44" s="1">
        <v>1</v>
      </c>
      <c r="AO44" s="1">
        <v>1</v>
      </c>
      <c r="AP44" s="1"/>
      <c r="AQ44" s="1"/>
      <c r="AR44" s="1">
        <v>2</v>
      </c>
      <c r="AS44" s="1"/>
      <c r="AT44" s="1"/>
      <c r="AU44" s="1"/>
      <c r="AV44" s="1"/>
      <c r="AW44" s="1"/>
      <c r="AX44" s="1">
        <v>1</v>
      </c>
      <c r="AY44" s="1"/>
      <c r="AZ44" s="1"/>
      <c r="BA44" s="1"/>
      <c r="BB44" s="1">
        <v>1</v>
      </c>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v>1</v>
      </c>
      <c r="CC44" s="1"/>
      <c r="CD44" s="1"/>
      <c r="CE44" s="1"/>
      <c r="CF44" s="1">
        <v>1</v>
      </c>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v>5</v>
      </c>
      <c r="FO44" s="1"/>
      <c r="FP44" s="1"/>
      <c r="FQ44" s="1">
        <v>5</v>
      </c>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v>1</v>
      </c>
      <c r="HD44" s="1"/>
      <c r="HE44" s="1"/>
      <c r="HF44" s="1"/>
      <c r="HG44" s="1">
        <v>1</v>
      </c>
      <c r="HH44" s="1"/>
      <c r="HI44" s="1"/>
      <c r="HJ44" s="1"/>
      <c r="HK44" s="1"/>
      <c r="HL44" s="1"/>
      <c r="HM44" s="1">
        <v>1</v>
      </c>
      <c r="HN44" s="1"/>
      <c r="HO44" s="1"/>
      <c r="HP44" s="1"/>
      <c r="HQ44" s="1">
        <v>1</v>
      </c>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v>3</v>
      </c>
      <c r="IY44" s="1"/>
      <c r="IZ44" s="1"/>
      <c r="JA44" s="1"/>
      <c r="JB44" s="1">
        <v>3</v>
      </c>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v>1</v>
      </c>
      <c r="MB44" s="1"/>
      <c r="MC44" s="1"/>
      <c r="MD44" s="1">
        <v>1</v>
      </c>
      <c r="ME44" s="1">
        <v>1</v>
      </c>
      <c r="MF44" s="1"/>
      <c r="MG44" s="1"/>
      <c r="MH44" s="1"/>
      <c r="MI44" s="1">
        <v>1</v>
      </c>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v>1</v>
      </c>
      <c r="OR44" s="1"/>
      <c r="OS44" s="1"/>
      <c r="OT44" s="1"/>
      <c r="OU44" s="1">
        <v>1</v>
      </c>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v>1</v>
      </c>
      <c r="QN44" s="1"/>
      <c r="QO44" s="1"/>
      <c r="QP44" s="1">
        <v>1</v>
      </c>
      <c r="QQ44" s="1"/>
      <c r="QR44" s="1"/>
      <c r="QS44" s="1"/>
      <c r="QT44" s="1"/>
      <c r="QU44" s="1">
        <v>1</v>
      </c>
      <c r="QV44" s="1"/>
      <c r="QW44" s="1"/>
      <c r="QX44" s="1">
        <v>1</v>
      </c>
      <c r="QY44" s="1"/>
      <c r="QZ44" s="1"/>
      <c r="RA44" s="1"/>
      <c r="RB44" s="1"/>
      <c r="RC44" s="1"/>
      <c r="RD44" s="1"/>
      <c r="RE44" s="1"/>
      <c r="RF44" s="1"/>
      <c r="RG44" s="1"/>
      <c r="RH44" s="1"/>
      <c r="RI44" s="1"/>
      <c r="RJ44" s="1"/>
      <c r="RK44" s="1"/>
      <c r="RL44" s="1"/>
      <c r="RM44" s="1"/>
      <c r="RN44" s="1"/>
      <c r="RO44" s="1"/>
      <c r="RP44" s="1"/>
      <c r="RQ44" s="1"/>
      <c r="RR44" s="1">
        <v>23</v>
      </c>
    </row>
    <row r="45" spans="1:486" x14ac:dyDescent="0.25">
      <c r="A45" s="3" t="s">
        <v>458</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v>1</v>
      </c>
      <c r="CY45" s="1"/>
      <c r="CZ45" s="1"/>
      <c r="DA45" s="1"/>
      <c r="DB45" s="1">
        <v>1</v>
      </c>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v>1</v>
      </c>
      <c r="NY45" s="1">
        <v>1</v>
      </c>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v>2</v>
      </c>
    </row>
    <row r="46" spans="1:486" x14ac:dyDescent="0.25">
      <c r="A46" s="3" t="s">
        <v>205</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v>2</v>
      </c>
      <c r="AJ46" s="1"/>
      <c r="AK46" s="1"/>
      <c r="AL46" s="1"/>
      <c r="AM46" s="1">
        <v>2</v>
      </c>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v>2</v>
      </c>
      <c r="BN46" s="1"/>
      <c r="BO46" s="1"/>
      <c r="BP46" s="1"/>
      <c r="BQ46" s="1">
        <v>2</v>
      </c>
      <c r="BR46" s="1"/>
      <c r="BS46" s="1"/>
      <c r="BT46" s="1"/>
      <c r="BU46" s="1"/>
      <c r="BV46" s="1"/>
      <c r="BW46" s="1"/>
      <c r="BX46" s="1"/>
      <c r="BY46" s="1"/>
      <c r="BZ46" s="1"/>
      <c r="CA46" s="1"/>
      <c r="CB46" s="1">
        <v>3</v>
      </c>
      <c r="CC46" s="1"/>
      <c r="CD46" s="1"/>
      <c r="CE46" s="1"/>
      <c r="CF46" s="1">
        <v>3</v>
      </c>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v>1</v>
      </c>
      <c r="EO46" s="1">
        <v>1</v>
      </c>
      <c r="EP46" s="1">
        <v>1</v>
      </c>
      <c r="EQ46" s="1"/>
      <c r="ER46" s="1"/>
      <c r="ES46" s="1"/>
      <c r="ET46" s="1">
        <v>1</v>
      </c>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v>1</v>
      </c>
      <c r="IA46" s="1">
        <v>1</v>
      </c>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v>1</v>
      </c>
      <c r="KH46" s="1"/>
      <c r="KI46" s="1"/>
      <c r="KJ46" s="1"/>
      <c r="KK46" s="1">
        <v>1</v>
      </c>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v>1</v>
      </c>
      <c r="MR46" s="1">
        <v>1</v>
      </c>
      <c r="MS46" s="1">
        <v>1</v>
      </c>
      <c r="MT46" s="1">
        <v>1</v>
      </c>
      <c r="MU46" s="1"/>
      <c r="MV46" s="1">
        <v>2</v>
      </c>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v>1</v>
      </c>
      <c r="OK46" s="1">
        <v>1</v>
      </c>
      <c r="OL46" s="1"/>
      <c r="OM46" s="1"/>
      <c r="ON46" s="1"/>
      <c r="OO46" s="1"/>
      <c r="OP46" s="1"/>
      <c r="OQ46" s="1"/>
      <c r="OR46" s="1"/>
      <c r="OS46" s="1"/>
      <c r="OT46" s="1"/>
      <c r="OU46" s="1"/>
      <c r="OV46" s="1"/>
      <c r="OW46" s="1"/>
      <c r="OX46" s="1"/>
      <c r="OY46" s="1"/>
      <c r="OZ46" s="1"/>
      <c r="PA46" s="1">
        <v>1</v>
      </c>
      <c r="PB46" s="1"/>
      <c r="PC46" s="1"/>
      <c r="PD46" s="1"/>
      <c r="PE46" s="1">
        <v>1</v>
      </c>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v>2</v>
      </c>
      <c r="QZ46" s="1"/>
      <c r="RA46" s="1"/>
      <c r="RB46" s="1"/>
      <c r="RC46" s="1">
        <v>2</v>
      </c>
      <c r="RD46" s="1">
        <v>3</v>
      </c>
      <c r="RE46" s="1"/>
      <c r="RF46" s="1"/>
      <c r="RG46" s="1">
        <v>3</v>
      </c>
      <c r="RH46" s="1"/>
      <c r="RI46" s="1"/>
      <c r="RJ46" s="1"/>
      <c r="RK46" s="1"/>
      <c r="RL46" s="1"/>
      <c r="RM46" s="1">
        <v>1</v>
      </c>
      <c r="RN46" s="1"/>
      <c r="RO46" s="1"/>
      <c r="RP46" s="1"/>
      <c r="RQ46" s="1">
        <v>1</v>
      </c>
      <c r="RR46" s="1">
        <v>22</v>
      </c>
    </row>
    <row r="47" spans="1:486" x14ac:dyDescent="0.25">
      <c r="A47" s="3" t="s">
        <v>772</v>
      </c>
      <c r="B47" s="1"/>
      <c r="C47" s="1"/>
      <c r="D47" s="1"/>
      <c r="E47" s="1"/>
      <c r="F47" s="1"/>
      <c r="G47" s="1"/>
      <c r="H47" s="1"/>
      <c r="I47" s="1"/>
      <c r="J47" s="1"/>
      <c r="K47" s="1"/>
      <c r="L47" s="1"/>
      <c r="M47" s="1"/>
      <c r="N47" s="1"/>
      <c r="O47" s="1"/>
      <c r="P47" s="1"/>
      <c r="Q47" s="1"/>
      <c r="R47" s="1"/>
      <c r="S47" s="1"/>
      <c r="T47" s="1"/>
      <c r="U47" s="1"/>
      <c r="V47" s="1"/>
      <c r="W47" s="1"/>
      <c r="X47" s="1"/>
      <c r="Y47" s="1"/>
      <c r="Z47" s="1">
        <v>1</v>
      </c>
      <c r="AA47" s="1"/>
      <c r="AB47" s="1"/>
      <c r="AC47" s="1">
        <v>1</v>
      </c>
      <c r="AD47" s="1"/>
      <c r="AE47" s="1"/>
      <c r="AF47" s="1"/>
      <c r="AG47" s="1"/>
      <c r="AH47" s="1"/>
      <c r="AI47" s="1"/>
      <c r="AJ47" s="1"/>
      <c r="AK47" s="1">
        <v>1</v>
      </c>
      <c r="AL47" s="1"/>
      <c r="AM47" s="1">
        <v>1</v>
      </c>
      <c r="AN47" s="1"/>
      <c r="AO47" s="1"/>
      <c r="AP47" s="1"/>
      <c r="AQ47" s="1"/>
      <c r="AR47" s="1"/>
      <c r="AS47" s="1"/>
      <c r="AT47" s="1"/>
      <c r="AU47" s="1"/>
      <c r="AV47" s="1"/>
      <c r="AW47" s="1"/>
      <c r="AX47" s="1"/>
      <c r="AY47" s="1"/>
      <c r="AZ47" s="1"/>
      <c r="BA47" s="1"/>
      <c r="BB47" s="1"/>
      <c r="BC47" s="1"/>
      <c r="BD47" s="1"/>
      <c r="BE47" s="1"/>
      <c r="BF47" s="1"/>
      <c r="BG47" s="1"/>
      <c r="BH47" s="1">
        <v>1</v>
      </c>
      <c r="BI47" s="1"/>
      <c r="BJ47" s="1"/>
      <c r="BK47" s="1"/>
      <c r="BL47" s="1">
        <v>1</v>
      </c>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v>3</v>
      </c>
      <c r="HS47" s="1"/>
      <c r="HT47" s="1"/>
      <c r="HU47" s="1"/>
      <c r="HV47" s="1">
        <v>3</v>
      </c>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v>1</v>
      </c>
      <c r="KP47" s="1">
        <v>1</v>
      </c>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v>7</v>
      </c>
    </row>
    <row r="48" spans="1:486" x14ac:dyDescent="0.25">
      <c r="A48" s="3" t="s">
        <v>170</v>
      </c>
      <c r="B48" s="1"/>
      <c r="C48" s="1"/>
      <c r="D48" s="1"/>
      <c r="E48" s="1"/>
      <c r="F48" s="1"/>
      <c r="G48" s="1"/>
      <c r="H48" s="1"/>
      <c r="I48" s="1"/>
      <c r="J48" s="1">
        <v>2</v>
      </c>
      <c r="K48" s="1"/>
      <c r="L48" s="1"/>
      <c r="M48" s="1"/>
      <c r="N48" s="1">
        <v>2</v>
      </c>
      <c r="O48" s="1"/>
      <c r="P48" s="1"/>
      <c r="Q48" s="1"/>
      <c r="R48" s="1"/>
      <c r="S48" s="1"/>
      <c r="T48" s="1">
        <v>1</v>
      </c>
      <c r="U48" s="1"/>
      <c r="V48" s="1"/>
      <c r="W48" s="1"/>
      <c r="X48" s="1">
        <v>1</v>
      </c>
      <c r="Y48" s="1"/>
      <c r="Z48" s="1"/>
      <c r="AA48" s="1"/>
      <c r="AB48" s="1"/>
      <c r="AC48" s="1"/>
      <c r="AD48" s="1"/>
      <c r="AE48" s="1"/>
      <c r="AF48" s="1"/>
      <c r="AG48" s="1"/>
      <c r="AH48" s="1"/>
      <c r="AI48" s="1">
        <v>2</v>
      </c>
      <c r="AJ48" s="1"/>
      <c r="AK48" s="1"/>
      <c r="AL48" s="1"/>
      <c r="AM48" s="1">
        <v>2</v>
      </c>
      <c r="AN48" s="1"/>
      <c r="AO48" s="1"/>
      <c r="AP48" s="1"/>
      <c r="AQ48" s="1"/>
      <c r="AR48" s="1"/>
      <c r="AS48" s="1">
        <v>2</v>
      </c>
      <c r="AT48" s="1"/>
      <c r="AU48" s="1"/>
      <c r="AV48" s="1"/>
      <c r="AW48" s="1">
        <v>2</v>
      </c>
      <c r="AX48" s="1">
        <v>1</v>
      </c>
      <c r="AY48" s="1"/>
      <c r="AZ48" s="1"/>
      <c r="BA48" s="1"/>
      <c r="BB48" s="1">
        <v>1</v>
      </c>
      <c r="BC48" s="1"/>
      <c r="BD48" s="1"/>
      <c r="BE48" s="1"/>
      <c r="BF48" s="1"/>
      <c r="BG48" s="1"/>
      <c r="BH48" s="1"/>
      <c r="BI48" s="1"/>
      <c r="BJ48" s="1"/>
      <c r="BK48" s="1"/>
      <c r="BL48" s="1"/>
      <c r="BM48" s="1"/>
      <c r="BN48" s="1"/>
      <c r="BO48" s="1"/>
      <c r="BP48" s="1"/>
      <c r="BQ48" s="1"/>
      <c r="BR48" s="1"/>
      <c r="BS48" s="1"/>
      <c r="BT48" s="1">
        <v>1</v>
      </c>
      <c r="BU48" s="1">
        <v>1</v>
      </c>
      <c r="BV48" s="1">
        <v>2</v>
      </c>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v>1</v>
      </c>
      <c r="DK48" s="1"/>
      <c r="DL48" s="1">
        <v>1</v>
      </c>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v>1</v>
      </c>
      <c r="HD48" s="1"/>
      <c r="HE48" s="1"/>
      <c r="HF48" s="1"/>
      <c r="HG48" s="1">
        <v>1</v>
      </c>
      <c r="HH48" s="1">
        <v>1</v>
      </c>
      <c r="HI48" s="1"/>
      <c r="HJ48" s="1"/>
      <c r="HK48" s="1"/>
      <c r="HL48" s="1">
        <v>1</v>
      </c>
      <c r="HM48" s="1"/>
      <c r="HN48" s="1">
        <v>1</v>
      </c>
      <c r="HO48" s="1"/>
      <c r="HP48" s="1"/>
      <c r="HQ48" s="1">
        <v>1</v>
      </c>
      <c r="HR48" s="1"/>
      <c r="HS48" s="1"/>
      <c r="HT48" s="1"/>
      <c r="HU48" s="1">
        <v>1</v>
      </c>
      <c r="HV48" s="1">
        <v>1</v>
      </c>
      <c r="HW48" s="1"/>
      <c r="HX48" s="1"/>
      <c r="HY48" s="1"/>
      <c r="HZ48" s="1"/>
      <c r="IA48" s="1"/>
      <c r="IB48" s="1"/>
      <c r="IC48" s="1"/>
      <c r="ID48" s="1"/>
      <c r="IE48" s="1"/>
      <c r="IF48" s="1"/>
      <c r="IG48" s="1">
        <v>1</v>
      </c>
      <c r="IH48" s="1">
        <v>1</v>
      </c>
      <c r="II48" s="1"/>
      <c r="IJ48" s="1"/>
      <c r="IK48" s="1"/>
      <c r="IL48" s="1"/>
      <c r="IM48" s="1"/>
      <c r="IN48" s="1"/>
      <c r="IO48" s="1"/>
      <c r="IP48" s="1"/>
      <c r="IQ48" s="1"/>
      <c r="IR48" s="1"/>
      <c r="IS48" s="1"/>
      <c r="IT48" s="1"/>
      <c r="IU48" s="1"/>
      <c r="IV48" s="1"/>
      <c r="IW48" s="1"/>
      <c r="IX48" s="1"/>
      <c r="IY48" s="1"/>
      <c r="IZ48" s="1"/>
      <c r="JA48" s="1"/>
      <c r="JB48" s="1"/>
      <c r="JC48" s="1"/>
      <c r="JD48" s="1"/>
      <c r="JE48" s="1">
        <v>1</v>
      </c>
      <c r="JF48" s="1"/>
      <c r="JG48" s="1">
        <v>1</v>
      </c>
      <c r="JH48" s="1"/>
      <c r="JI48" s="1"/>
      <c r="JJ48" s="1"/>
      <c r="JK48" s="1"/>
      <c r="JL48" s="1"/>
      <c r="JM48" s="1"/>
      <c r="JN48" s="1">
        <v>1</v>
      </c>
      <c r="JO48" s="1"/>
      <c r="JP48" s="1"/>
      <c r="JQ48" s="1">
        <v>1</v>
      </c>
      <c r="JR48" s="1"/>
      <c r="JS48" s="1">
        <v>1</v>
      </c>
      <c r="JT48" s="1"/>
      <c r="JU48" s="1"/>
      <c r="JV48" s="1">
        <v>1</v>
      </c>
      <c r="JW48" s="1"/>
      <c r="JX48" s="1"/>
      <c r="JY48" s="1"/>
      <c r="JZ48" s="1"/>
      <c r="KA48" s="1"/>
      <c r="KB48" s="1"/>
      <c r="KC48" s="1"/>
      <c r="KD48" s="1"/>
      <c r="KE48" s="1"/>
      <c r="KF48" s="1"/>
      <c r="KG48" s="1"/>
      <c r="KH48" s="1"/>
      <c r="KI48" s="1"/>
      <c r="KJ48" s="1"/>
      <c r="KK48" s="1"/>
      <c r="KL48" s="1"/>
      <c r="KM48" s="1"/>
      <c r="KN48" s="1"/>
      <c r="KO48" s="1"/>
      <c r="KP48" s="1"/>
      <c r="KQ48" s="1"/>
      <c r="KR48" s="1">
        <v>1</v>
      </c>
      <c r="KS48" s="1"/>
      <c r="KT48" s="1"/>
      <c r="KU48" s="1">
        <v>1</v>
      </c>
      <c r="KV48" s="1"/>
      <c r="KW48" s="1"/>
      <c r="KX48" s="1"/>
      <c r="KY48" s="1"/>
      <c r="KZ48" s="1"/>
      <c r="LA48" s="1">
        <v>1</v>
      </c>
      <c r="LB48" s="1"/>
      <c r="LC48" s="1">
        <v>1</v>
      </c>
      <c r="LD48" s="1"/>
      <c r="LE48" s="1"/>
      <c r="LF48" s="1"/>
      <c r="LG48" s="1"/>
      <c r="LH48" s="1"/>
      <c r="LI48" s="1"/>
      <c r="LJ48" s="1">
        <v>1</v>
      </c>
      <c r="LK48" s="1">
        <v>1</v>
      </c>
      <c r="LL48" s="1">
        <v>1</v>
      </c>
      <c r="LM48" s="1"/>
      <c r="LN48" s="1"/>
      <c r="LO48" s="1"/>
      <c r="LP48" s="1">
        <v>1</v>
      </c>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v>1</v>
      </c>
      <c r="MQ48" s="1"/>
      <c r="MR48" s="1">
        <v>1</v>
      </c>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v>1</v>
      </c>
      <c r="OC48" s="1"/>
      <c r="OD48" s="1">
        <v>1</v>
      </c>
      <c r="OE48" s="1"/>
      <c r="OF48" s="1"/>
      <c r="OG48" s="1"/>
      <c r="OH48" s="1"/>
      <c r="OI48" s="1"/>
      <c r="OJ48" s="1"/>
      <c r="OK48" s="1"/>
      <c r="OL48" s="1"/>
      <c r="OM48" s="1"/>
      <c r="ON48" s="1"/>
      <c r="OO48" s="1"/>
      <c r="OP48" s="1"/>
      <c r="OQ48" s="1"/>
      <c r="OR48" s="1"/>
      <c r="OS48" s="1"/>
      <c r="OT48" s="1"/>
      <c r="OU48" s="1"/>
      <c r="OV48" s="1">
        <v>1</v>
      </c>
      <c r="OW48" s="1"/>
      <c r="OX48" s="1"/>
      <c r="OY48" s="1"/>
      <c r="OZ48" s="1">
        <v>1</v>
      </c>
      <c r="PA48" s="1"/>
      <c r="PB48" s="1"/>
      <c r="PC48" s="1"/>
      <c r="PD48" s="1"/>
      <c r="PE48" s="1"/>
      <c r="PF48" s="1"/>
      <c r="PG48" s="1"/>
      <c r="PH48" s="1"/>
      <c r="PI48" s="1"/>
      <c r="PJ48" s="1"/>
      <c r="PK48" s="1">
        <v>1</v>
      </c>
      <c r="PL48" s="1"/>
      <c r="PM48" s="1"/>
      <c r="PN48" s="1">
        <v>1</v>
      </c>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v>1</v>
      </c>
      <c r="RE48" s="1"/>
      <c r="RF48" s="1"/>
      <c r="RG48" s="1">
        <v>1</v>
      </c>
      <c r="RH48" s="1">
        <v>1</v>
      </c>
      <c r="RI48" s="1"/>
      <c r="RJ48" s="1"/>
      <c r="RK48" s="1">
        <v>1</v>
      </c>
      <c r="RL48" s="1">
        <v>2</v>
      </c>
      <c r="RM48" s="1">
        <v>1</v>
      </c>
      <c r="RN48" s="1"/>
      <c r="RO48" s="1"/>
      <c r="RP48" s="1"/>
      <c r="RQ48" s="1">
        <v>1</v>
      </c>
      <c r="RR48" s="1">
        <v>31</v>
      </c>
    </row>
    <row r="49" spans="1:486" x14ac:dyDescent="0.25">
      <c r="A49" s="3" t="s">
        <v>237</v>
      </c>
      <c r="B49" s="1"/>
      <c r="C49" s="1"/>
      <c r="D49" s="1"/>
      <c r="E49" s="1">
        <v>2</v>
      </c>
      <c r="F49" s="1"/>
      <c r="G49" s="1"/>
      <c r="H49" s="1"/>
      <c r="I49" s="1">
        <v>2</v>
      </c>
      <c r="J49" s="1"/>
      <c r="K49" s="1"/>
      <c r="L49" s="1"/>
      <c r="M49" s="1"/>
      <c r="N49" s="1"/>
      <c r="O49" s="1"/>
      <c r="P49" s="1"/>
      <c r="Q49" s="1"/>
      <c r="R49" s="1"/>
      <c r="S49" s="1"/>
      <c r="T49" s="1"/>
      <c r="U49" s="1"/>
      <c r="V49" s="1"/>
      <c r="W49" s="1"/>
      <c r="X49" s="1"/>
      <c r="Y49" s="1"/>
      <c r="Z49" s="1"/>
      <c r="AA49" s="1">
        <v>1</v>
      </c>
      <c r="AB49" s="1"/>
      <c r="AC49" s="1">
        <v>1</v>
      </c>
      <c r="AD49" s="1">
        <v>2</v>
      </c>
      <c r="AE49" s="1"/>
      <c r="AF49" s="1"/>
      <c r="AG49" s="1"/>
      <c r="AH49" s="1">
        <v>2</v>
      </c>
      <c r="AI49" s="1"/>
      <c r="AJ49" s="1"/>
      <c r="AK49" s="1"/>
      <c r="AL49" s="1"/>
      <c r="AM49" s="1"/>
      <c r="AN49" s="1"/>
      <c r="AO49" s="1"/>
      <c r="AP49" s="1"/>
      <c r="AQ49" s="1"/>
      <c r="AR49" s="1"/>
      <c r="AS49" s="1">
        <v>1</v>
      </c>
      <c r="AT49" s="1"/>
      <c r="AU49" s="1"/>
      <c r="AV49" s="1"/>
      <c r="AW49" s="1">
        <v>1</v>
      </c>
      <c r="AX49" s="1">
        <v>1</v>
      </c>
      <c r="AY49" s="1"/>
      <c r="AZ49" s="1"/>
      <c r="BA49" s="1"/>
      <c r="BB49" s="1">
        <v>1</v>
      </c>
      <c r="BC49" s="1"/>
      <c r="BD49" s="1"/>
      <c r="BE49" s="1"/>
      <c r="BF49" s="1"/>
      <c r="BG49" s="1"/>
      <c r="BH49" s="1"/>
      <c r="BI49" s="1"/>
      <c r="BJ49" s="1"/>
      <c r="BK49" s="1"/>
      <c r="BL49" s="1"/>
      <c r="BM49" s="1"/>
      <c r="BN49" s="1"/>
      <c r="BO49" s="1"/>
      <c r="BP49" s="1"/>
      <c r="BQ49" s="1"/>
      <c r="BR49" s="1"/>
      <c r="BS49" s="1"/>
      <c r="BT49" s="1"/>
      <c r="BU49" s="1"/>
      <c r="BV49" s="1"/>
      <c r="BW49" s="1">
        <v>2</v>
      </c>
      <c r="BX49" s="1"/>
      <c r="BY49" s="1"/>
      <c r="BZ49" s="1"/>
      <c r="CA49" s="1">
        <v>2</v>
      </c>
      <c r="CB49" s="1">
        <v>2</v>
      </c>
      <c r="CC49" s="1"/>
      <c r="CD49" s="1"/>
      <c r="CE49" s="1"/>
      <c r="CF49" s="1">
        <v>2</v>
      </c>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v>1</v>
      </c>
      <c r="DG49" s="1">
        <v>1</v>
      </c>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v>1</v>
      </c>
      <c r="EQ49" s="1"/>
      <c r="ER49" s="1"/>
      <c r="ES49" s="1"/>
      <c r="ET49" s="1">
        <v>1</v>
      </c>
      <c r="EU49" s="1"/>
      <c r="EV49" s="1"/>
      <c r="EW49" s="1"/>
      <c r="EX49" s="1"/>
      <c r="EY49" s="1"/>
      <c r="EZ49" s="1"/>
      <c r="FA49" s="1"/>
      <c r="FB49" s="1"/>
      <c r="FC49" s="1"/>
      <c r="FD49" s="1"/>
      <c r="FE49" s="1"/>
      <c r="FF49" s="1"/>
      <c r="FG49" s="1"/>
      <c r="FH49" s="1"/>
      <c r="FI49" s="1"/>
      <c r="FJ49" s="1"/>
      <c r="FK49" s="1"/>
      <c r="FL49" s="1"/>
      <c r="FM49" s="1"/>
      <c r="FN49" s="1">
        <v>2</v>
      </c>
      <c r="FO49" s="1"/>
      <c r="FP49" s="1"/>
      <c r="FQ49" s="1">
        <v>2</v>
      </c>
      <c r="FR49" s="1"/>
      <c r="FS49" s="1"/>
      <c r="FT49" s="1"/>
      <c r="FU49" s="1"/>
      <c r="FV49" s="1"/>
      <c r="FW49" s="1"/>
      <c r="FX49" s="1"/>
      <c r="FY49" s="1"/>
      <c r="FZ49" s="1"/>
      <c r="GA49" s="1">
        <v>1</v>
      </c>
      <c r="GB49" s="1"/>
      <c r="GC49" s="1"/>
      <c r="GD49" s="1"/>
      <c r="GE49" s="1">
        <v>1</v>
      </c>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v>1</v>
      </c>
      <c r="IC49" s="1"/>
      <c r="ID49" s="1"/>
      <c r="IE49" s="1"/>
      <c r="IF49" s="1">
        <v>1</v>
      </c>
      <c r="IG49" s="1"/>
      <c r="IH49" s="1"/>
      <c r="II49" s="1"/>
      <c r="IJ49" s="1"/>
      <c r="IK49" s="1"/>
      <c r="IL49" s="1"/>
      <c r="IM49" s="1"/>
      <c r="IN49" s="1"/>
      <c r="IO49" s="1"/>
      <c r="IP49" s="1"/>
      <c r="IQ49" s="1"/>
      <c r="IR49" s="1"/>
      <c r="IS49" s="1"/>
      <c r="IT49" s="1"/>
      <c r="IU49" s="1"/>
      <c r="IV49" s="1"/>
      <c r="IW49" s="1"/>
      <c r="IX49" s="1"/>
      <c r="IY49" s="1"/>
      <c r="IZ49" s="1"/>
      <c r="JA49" s="1"/>
      <c r="JB49" s="1"/>
      <c r="JC49" s="1">
        <v>1</v>
      </c>
      <c r="JD49" s="1"/>
      <c r="JE49" s="1"/>
      <c r="JF49" s="1"/>
      <c r="JG49" s="1">
        <v>1</v>
      </c>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v>1</v>
      </c>
      <c r="MB49" s="1"/>
      <c r="MC49" s="1"/>
      <c r="MD49" s="1">
        <v>1</v>
      </c>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v>1</v>
      </c>
      <c r="QN49" s="1"/>
      <c r="QO49" s="1"/>
      <c r="QP49" s="1">
        <v>1</v>
      </c>
      <c r="QQ49" s="1"/>
      <c r="QR49" s="1"/>
      <c r="QS49" s="1"/>
      <c r="QT49" s="1"/>
      <c r="QU49" s="1"/>
      <c r="QV49" s="1"/>
      <c r="QW49" s="1"/>
      <c r="QX49" s="1"/>
      <c r="QY49" s="1"/>
      <c r="QZ49" s="1"/>
      <c r="RA49" s="1"/>
      <c r="RB49" s="1"/>
      <c r="RC49" s="1"/>
      <c r="RD49" s="1">
        <v>1</v>
      </c>
      <c r="RE49" s="1"/>
      <c r="RF49" s="1"/>
      <c r="RG49" s="1">
        <v>1</v>
      </c>
      <c r="RH49" s="1"/>
      <c r="RI49" s="1"/>
      <c r="RJ49" s="1"/>
      <c r="RK49" s="1"/>
      <c r="RL49" s="1"/>
      <c r="RM49" s="1"/>
      <c r="RN49" s="1"/>
      <c r="RO49" s="1"/>
      <c r="RP49" s="1"/>
      <c r="RQ49" s="1"/>
      <c r="RR49" s="1">
        <v>21</v>
      </c>
    </row>
    <row r="50" spans="1:486" x14ac:dyDescent="0.25">
      <c r="A50" s="3" t="s">
        <v>183</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v>1</v>
      </c>
      <c r="AO50" s="1"/>
      <c r="AP50" s="1"/>
      <c r="AQ50" s="1"/>
      <c r="AR50" s="1">
        <v>1</v>
      </c>
      <c r="AS50" s="1"/>
      <c r="AT50" s="1"/>
      <c r="AU50" s="1"/>
      <c r="AV50" s="1"/>
      <c r="AW50" s="1"/>
      <c r="AX50" s="1">
        <v>4</v>
      </c>
      <c r="AY50" s="1"/>
      <c r="AZ50" s="1"/>
      <c r="BA50" s="1">
        <v>1</v>
      </c>
      <c r="BB50" s="1">
        <v>5</v>
      </c>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v>1</v>
      </c>
      <c r="IT50" s="1"/>
      <c r="IU50" s="1"/>
      <c r="IV50" s="1"/>
      <c r="IW50" s="1">
        <v>1</v>
      </c>
      <c r="IX50" s="1">
        <v>2</v>
      </c>
      <c r="IY50" s="1"/>
      <c r="IZ50" s="1"/>
      <c r="JA50" s="1"/>
      <c r="JB50" s="1">
        <v>2</v>
      </c>
      <c r="JC50" s="1">
        <v>1</v>
      </c>
      <c r="JD50" s="1"/>
      <c r="JE50" s="1"/>
      <c r="JF50" s="1"/>
      <c r="JG50" s="1">
        <v>1</v>
      </c>
      <c r="JH50" s="1"/>
      <c r="JI50" s="1">
        <v>1</v>
      </c>
      <c r="JJ50" s="1"/>
      <c r="JK50" s="1">
        <v>1</v>
      </c>
      <c r="JL50" s="1">
        <v>2</v>
      </c>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v>12</v>
      </c>
    </row>
    <row r="51" spans="1:486" x14ac:dyDescent="0.25">
      <c r="A51" s="3" t="s">
        <v>230</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v>1</v>
      </c>
      <c r="AE51" s="1"/>
      <c r="AF51" s="1"/>
      <c r="AG51" s="1"/>
      <c r="AH51" s="1">
        <v>1</v>
      </c>
      <c r="AI51" s="1"/>
      <c r="AJ51" s="1"/>
      <c r="AK51" s="1"/>
      <c r="AL51" s="1"/>
      <c r="AM51" s="1"/>
      <c r="AN51" s="1"/>
      <c r="AO51" s="1"/>
      <c r="AP51" s="1"/>
      <c r="AQ51" s="1"/>
      <c r="AR51" s="1"/>
      <c r="AS51" s="1"/>
      <c r="AT51" s="1"/>
      <c r="AU51" s="1"/>
      <c r="AV51" s="1"/>
      <c r="AW51" s="1"/>
      <c r="AX51" s="1"/>
      <c r="AY51" s="1"/>
      <c r="AZ51" s="1"/>
      <c r="BA51" s="1"/>
      <c r="BB51" s="1"/>
      <c r="BC51" s="1">
        <v>1</v>
      </c>
      <c r="BD51" s="1"/>
      <c r="BE51" s="1"/>
      <c r="BF51" s="1"/>
      <c r="BG51" s="1">
        <v>1</v>
      </c>
      <c r="BH51" s="1">
        <v>1</v>
      </c>
      <c r="BI51" s="1"/>
      <c r="BJ51" s="1"/>
      <c r="BK51" s="1"/>
      <c r="BL51" s="1">
        <v>1</v>
      </c>
      <c r="BM51" s="1"/>
      <c r="BN51" s="1"/>
      <c r="BO51" s="1"/>
      <c r="BP51" s="1"/>
      <c r="BQ51" s="1"/>
      <c r="BR51" s="1"/>
      <c r="BS51" s="1"/>
      <c r="BT51" s="1"/>
      <c r="BU51" s="1"/>
      <c r="BV51" s="1"/>
      <c r="BW51" s="1">
        <v>1</v>
      </c>
      <c r="BX51" s="1"/>
      <c r="BY51" s="1"/>
      <c r="BZ51" s="1"/>
      <c r="CA51" s="1">
        <v>1</v>
      </c>
      <c r="CB51" s="1"/>
      <c r="CC51" s="1"/>
      <c r="CD51" s="1"/>
      <c r="CE51" s="1"/>
      <c r="CF51" s="1"/>
      <c r="CG51" s="1"/>
      <c r="CH51" s="1"/>
      <c r="CI51" s="1"/>
      <c r="CJ51" s="1"/>
      <c r="CK51" s="1"/>
      <c r="CL51" s="1"/>
      <c r="CM51" s="1"/>
      <c r="CN51" s="1"/>
      <c r="CO51" s="1"/>
      <c r="CP51" s="1"/>
      <c r="CQ51" s="1"/>
      <c r="CR51" s="1"/>
      <c r="CS51" s="1"/>
      <c r="CT51" s="1"/>
      <c r="CU51" s="1"/>
      <c r="CV51" s="1"/>
      <c r="CW51" s="1"/>
      <c r="CX51" s="1">
        <v>2</v>
      </c>
      <c r="CY51" s="1"/>
      <c r="CZ51" s="1"/>
      <c r="DA51" s="1"/>
      <c r="DB51" s="1">
        <v>2</v>
      </c>
      <c r="DC51" s="1"/>
      <c r="DD51" s="1"/>
      <c r="DE51" s="1"/>
      <c r="DF51" s="1"/>
      <c r="DG51" s="1"/>
      <c r="DH51" s="1"/>
      <c r="DI51" s="1"/>
      <c r="DJ51" s="1"/>
      <c r="DK51" s="1"/>
      <c r="DL51" s="1"/>
      <c r="DM51" s="1"/>
      <c r="DN51" s="1"/>
      <c r="DO51" s="1"/>
      <c r="DP51" s="1"/>
      <c r="DQ51" s="1"/>
      <c r="DR51" s="1"/>
      <c r="DS51" s="1"/>
      <c r="DT51" s="1"/>
      <c r="DU51" s="1"/>
      <c r="DV51" s="1">
        <v>2</v>
      </c>
      <c r="DW51" s="1"/>
      <c r="DX51" s="1"/>
      <c r="DY51" s="1"/>
      <c r="DZ51" s="1">
        <v>2</v>
      </c>
      <c r="EA51" s="1"/>
      <c r="EB51" s="1"/>
      <c r="EC51" s="1"/>
      <c r="ED51" s="1"/>
      <c r="EE51" s="1"/>
      <c r="EF51" s="1">
        <v>2</v>
      </c>
      <c r="EG51" s="1"/>
      <c r="EH51" s="1"/>
      <c r="EI51" s="1"/>
      <c r="EJ51" s="1">
        <v>2</v>
      </c>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v>1</v>
      </c>
      <c r="IC51" s="1"/>
      <c r="ID51" s="1"/>
      <c r="IE51" s="1"/>
      <c r="IF51" s="1">
        <v>1</v>
      </c>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v>1</v>
      </c>
      <c r="KK51" s="1">
        <v>1</v>
      </c>
      <c r="KL51" s="1"/>
      <c r="KM51" s="1"/>
      <c r="KN51" s="1"/>
      <c r="KO51" s="1"/>
      <c r="KP51" s="1"/>
      <c r="KQ51" s="1">
        <v>1</v>
      </c>
      <c r="KR51" s="1"/>
      <c r="KS51" s="1"/>
      <c r="KT51" s="1"/>
      <c r="KU51" s="1">
        <v>1</v>
      </c>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v>1</v>
      </c>
      <c r="LW51" s="1"/>
      <c r="LX51" s="1"/>
      <c r="LY51" s="1"/>
      <c r="LZ51" s="1">
        <v>1</v>
      </c>
      <c r="MA51" s="1">
        <v>1</v>
      </c>
      <c r="MB51" s="1"/>
      <c r="MC51" s="1"/>
      <c r="MD51" s="1">
        <v>1</v>
      </c>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v>1</v>
      </c>
      <c r="OD51" s="1">
        <v>1</v>
      </c>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v>1</v>
      </c>
      <c r="PJ51" s="1">
        <v>1</v>
      </c>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v>1</v>
      </c>
      <c r="QN51" s="1"/>
      <c r="QO51" s="1"/>
      <c r="QP51" s="1">
        <v>1</v>
      </c>
      <c r="QQ51" s="1"/>
      <c r="QR51" s="1"/>
      <c r="QS51" s="1"/>
      <c r="QT51" s="1"/>
      <c r="QU51" s="1">
        <v>1</v>
      </c>
      <c r="QV51" s="1"/>
      <c r="QW51" s="1"/>
      <c r="QX51" s="1">
        <v>1</v>
      </c>
      <c r="QY51" s="1"/>
      <c r="QZ51" s="1"/>
      <c r="RA51" s="1"/>
      <c r="RB51" s="1"/>
      <c r="RC51" s="1"/>
      <c r="RD51" s="1"/>
      <c r="RE51" s="1"/>
      <c r="RF51" s="1"/>
      <c r="RG51" s="1"/>
      <c r="RH51" s="1">
        <v>1</v>
      </c>
      <c r="RI51" s="1"/>
      <c r="RJ51" s="1"/>
      <c r="RK51" s="1"/>
      <c r="RL51" s="1">
        <v>1</v>
      </c>
      <c r="RM51" s="1">
        <v>1</v>
      </c>
      <c r="RN51" s="1">
        <v>1</v>
      </c>
      <c r="RO51" s="1"/>
      <c r="RP51" s="1"/>
      <c r="RQ51" s="1">
        <v>2</v>
      </c>
      <c r="RR51" s="1">
        <v>22</v>
      </c>
    </row>
    <row r="52" spans="1:486" x14ac:dyDescent="0.25">
      <c r="A52" s="3" t="s">
        <v>282</v>
      </c>
      <c r="B52" s="1"/>
      <c r="C52" s="1"/>
      <c r="D52" s="1"/>
      <c r="E52" s="1">
        <v>1</v>
      </c>
      <c r="F52" s="1"/>
      <c r="G52" s="1"/>
      <c r="H52" s="1"/>
      <c r="I52" s="1">
        <v>1</v>
      </c>
      <c r="J52" s="1"/>
      <c r="K52" s="1"/>
      <c r="L52" s="1"/>
      <c r="M52" s="1"/>
      <c r="N52" s="1"/>
      <c r="O52" s="1"/>
      <c r="P52" s="1"/>
      <c r="Q52" s="1"/>
      <c r="R52" s="1"/>
      <c r="S52" s="1"/>
      <c r="T52" s="1"/>
      <c r="U52" s="1"/>
      <c r="V52" s="1"/>
      <c r="W52" s="1"/>
      <c r="X52" s="1"/>
      <c r="Y52" s="1"/>
      <c r="Z52" s="1"/>
      <c r="AA52" s="1"/>
      <c r="AB52" s="1"/>
      <c r="AC52" s="1"/>
      <c r="AD52" s="1">
        <v>1</v>
      </c>
      <c r="AE52" s="1"/>
      <c r="AF52" s="1"/>
      <c r="AG52" s="1"/>
      <c r="AH52" s="1">
        <v>1</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v>1</v>
      </c>
      <c r="EG52" s="1"/>
      <c r="EH52" s="1"/>
      <c r="EI52" s="1"/>
      <c r="EJ52" s="1">
        <v>1</v>
      </c>
      <c r="EK52" s="1">
        <v>1</v>
      </c>
      <c r="EL52" s="1"/>
      <c r="EM52" s="1"/>
      <c r="EN52" s="1"/>
      <c r="EO52" s="1">
        <v>1</v>
      </c>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v>1</v>
      </c>
      <c r="GW52" s="1">
        <v>1</v>
      </c>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v>1</v>
      </c>
      <c r="IE52" s="1"/>
      <c r="IF52" s="1">
        <v>1</v>
      </c>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v>1</v>
      </c>
      <c r="OI52" s="1"/>
      <c r="OJ52" s="1"/>
      <c r="OK52" s="1">
        <v>1</v>
      </c>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v>7</v>
      </c>
    </row>
    <row r="53" spans="1:486" x14ac:dyDescent="0.25">
      <c r="A53" s="3" t="s">
        <v>163</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v>1</v>
      </c>
      <c r="GH53" s="1"/>
      <c r="GI53" s="1"/>
      <c r="GJ53" s="1">
        <v>1</v>
      </c>
      <c r="GK53" s="1"/>
      <c r="GL53" s="1">
        <v>1</v>
      </c>
      <c r="GM53" s="1">
        <v>1</v>
      </c>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v>1</v>
      </c>
      <c r="HS53" s="1">
        <v>1</v>
      </c>
      <c r="HT53" s="1"/>
      <c r="HU53" s="1"/>
      <c r="HV53" s="1">
        <v>2</v>
      </c>
      <c r="HW53" s="1"/>
      <c r="HX53" s="1"/>
      <c r="HY53" s="1"/>
      <c r="HZ53" s="1"/>
      <c r="IA53" s="1"/>
      <c r="IB53" s="1"/>
      <c r="IC53" s="1"/>
      <c r="ID53" s="1"/>
      <c r="IE53" s="1"/>
      <c r="IF53" s="1"/>
      <c r="IG53" s="1"/>
      <c r="IH53" s="1"/>
      <c r="II53" s="1"/>
      <c r="IJ53" s="1">
        <v>1</v>
      </c>
      <c r="IK53" s="1"/>
      <c r="IL53" s="1"/>
      <c r="IM53" s="1">
        <v>1</v>
      </c>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v>1</v>
      </c>
      <c r="MG53" s="1"/>
      <c r="MH53" s="1"/>
      <c r="MI53" s="1">
        <v>1</v>
      </c>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v>1</v>
      </c>
      <c r="PC53" s="1"/>
      <c r="PD53" s="1"/>
      <c r="PE53" s="1">
        <v>1</v>
      </c>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v>7</v>
      </c>
    </row>
    <row r="54" spans="1:486" x14ac:dyDescent="0.25">
      <c r="A54" s="3" t="s">
        <v>119</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v>1</v>
      </c>
      <c r="AF54" s="1"/>
      <c r="AG54" s="1"/>
      <c r="AH54" s="1">
        <v>1</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v>1</v>
      </c>
      <c r="CP54" s="1"/>
      <c r="CQ54" s="1"/>
      <c r="CR54" s="1"/>
      <c r="CS54" s="1">
        <v>1</v>
      </c>
      <c r="CT54" s="1"/>
      <c r="CU54" s="1"/>
      <c r="CV54" s="1"/>
      <c r="CW54" s="1"/>
      <c r="CX54" s="1"/>
      <c r="CY54" s="1"/>
      <c r="CZ54" s="1"/>
      <c r="DA54" s="1"/>
      <c r="DB54" s="1"/>
      <c r="DC54" s="1"/>
      <c r="DD54" s="1"/>
      <c r="DE54" s="1"/>
      <c r="DF54" s="1"/>
      <c r="DG54" s="1"/>
      <c r="DH54" s="1">
        <v>1</v>
      </c>
      <c r="DI54" s="1"/>
      <c r="DJ54" s="1"/>
      <c r="DK54" s="1"/>
      <c r="DL54" s="1">
        <v>1</v>
      </c>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v>1</v>
      </c>
      <c r="IJ54" s="1"/>
      <c r="IK54" s="1"/>
      <c r="IL54" s="1"/>
      <c r="IM54" s="1">
        <v>1</v>
      </c>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v>1</v>
      </c>
      <c r="OA54" s="1"/>
      <c r="OB54" s="1"/>
      <c r="OC54" s="1"/>
      <c r="OD54" s="1">
        <v>1</v>
      </c>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v>1</v>
      </c>
      <c r="RI54" s="1">
        <v>1</v>
      </c>
      <c r="RJ54" s="1"/>
      <c r="RK54" s="1"/>
      <c r="RL54" s="1">
        <v>2</v>
      </c>
      <c r="RM54" s="1"/>
      <c r="RN54" s="1"/>
      <c r="RO54" s="1"/>
      <c r="RP54" s="1"/>
      <c r="RQ54" s="1"/>
      <c r="RR54" s="1">
        <v>7</v>
      </c>
    </row>
    <row r="55" spans="1:486" x14ac:dyDescent="0.25">
      <c r="A55" s="3" t="s">
        <v>196</v>
      </c>
      <c r="B55" s="1">
        <v>1</v>
      </c>
      <c r="C55" s="1"/>
      <c r="D55" s="1">
        <v>1</v>
      </c>
      <c r="E55" s="1">
        <v>1</v>
      </c>
      <c r="F55" s="1"/>
      <c r="G55" s="1"/>
      <c r="H55" s="1"/>
      <c r="I55" s="1">
        <v>1</v>
      </c>
      <c r="J55" s="1"/>
      <c r="K55" s="1"/>
      <c r="L55" s="1"/>
      <c r="M55" s="1"/>
      <c r="N55" s="1"/>
      <c r="O55" s="1">
        <v>1</v>
      </c>
      <c r="P55" s="1"/>
      <c r="Q55" s="1"/>
      <c r="R55" s="1"/>
      <c r="S55" s="1">
        <v>1</v>
      </c>
      <c r="T55" s="1"/>
      <c r="U55" s="1"/>
      <c r="V55" s="1"/>
      <c r="W55" s="1"/>
      <c r="X55" s="1"/>
      <c r="Y55" s="1"/>
      <c r="Z55" s="1"/>
      <c r="AA55" s="1"/>
      <c r="AB55" s="1"/>
      <c r="AC55" s="1"/>
      <c r="AD55" s="1">
        <v>1</v>
      </c>
      <c r="AE55" s="1"/>
      <c r="AF55" s="1"/>
      <c r="AG55" s="1"/>
      <c r="AH55" s="1">
        <v>1</v>
      </c>
      <c r="AI55" s="1">
        <v>1</v>
      </c>
      <c r="AJ55" s="1"/>
      <c r="AK55" s="1"/>
      <c r="AL55" s="1"/>
      <c r="AM55" s="1">
        <v>1</v>
      </c>
      <c r="AN55" s="1"/>
      <c r="AO55" s="1"/>
      <c r="AP55" s="1"/>
      <c r="AQ55" s="1"/>
      <c r="AR55" s="1"/>
      <c r="AS55" s="1"/>
      <c r="AT55" s="1"/>
      <c r="AU55" s="1"/>
      <c r="AV55" s="1"/>
      <c r="AW55" s="1"/>
      <c r="AX55" s="1">
        <v>3</v>
      </c>
      <c r="AY55" s="1"/>
      <c r="AZ55" s="1"/>
      <c r="BA55" s="1"/>
      <c r="BB55" s="1">
        <v>3</v>
      </c>
      <c r="BC55" s="1"/>
      <c r="BD55" s="1"/>
      <c r="BE55" s="1"/>
      <c r="BF55" s="1"/>
      <c r="BG55" s="1"/>
      <c r="BH55" s="1"/>
      <c r="BI55" s="1"/>
      <c r="BJ55" s="1"/>
      <c r="BK55" s="1"/>
      <c r="BL55" s="1"/>
      <c r="BM55" s="1"/>
      <c r="BN55" s="1"/>
      <c r="BO55" s="1"/>
      <c r="BP55" s="1"/>
      <c r="BQ55" s="1"/>
      <c r="BR55" s="1"/>
      <c r="BS55" s="1"/>
      <c r="BT55" s="1"/>
      <c r="BU55" s="1"/>
      <c r="BV55" s="1"/>
      <c r="BW55" s="1">
        <v>2</v>
      </c>
      <c r="BX55" s="1"/>
      <c r="BY55" s="1"/>
      <c r="BZ55" s="1"/>
      <c r="CA55" s="1">
        <v>2</v>
      </c>
      <c r="CB55" s="1">
        <v>1</v>
      </c>
      <c r="CC55" s="1"/>
      <c r="CD55" s="1"/>
      <c r="CE55" s="1"/>
      <c r="CF55" s="1">
        <v>1</v>
      </c>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v>1</v>
      </c>
      <c r="FA55" s="1"/>
      <c r="FB55" s="1"/>
      <c r="FC55" s="1"/>
      <c r="FD55" s="1">
        <v>1</v>
      </c>
      <c r="FE55" s="1"/>
      <c r="FF55" s="1"/>
      <c r="FG55" s="1"/>
      <c r="FH55" s="1"/>
      <c r="FI55" s="1"/>
      <c r="FJ55" s="1"/>
      <c r="FK55" s="1"/>
      <c r="FL55" s="1"/>
      <c r="FM55" s="1"/>
      <c r="FN55" s="1">
        <v>4</v>
      </c>
      <c r="FO55" s="1"/>
      <c r="FP55" s="1"/>
      <c r="FQ55" s="1">
        <v>4</v>
      </c>
      <c r="FR55" s="1"/>
      <c r="FS55" s="1"/>
      <c r="FT55" s="1"/>
      <c r="FU55" s="1"/>
      <c r="FV55" s="1"/>
      <c r="FW55" s="1"/>
      <c r="FX55" s="1"/>
      <c r="FY55" s="1"/>
      <c r="FZ55" s="1"/>
      <c r="GA55" s="1"/>
      <c r="GB55" s="1"/>
      <c r="GC55" s="1"/>
      <c r="GD55" s="1"/>
      <c r="GE55" s="1"/>
      <c r="GF55" s="1">
        <v>1</v>
      </c>
      <c r="GG55" s="1"/>
      <c r="GH55" s="1"/>
      <c r="GI55" s="1"/>
      <c r="GJ55" s="1">
        <v>1</v>
      </c>
      <c r="GK55" s="1"/>
      <c r="GL55" s="1"/>
      <c r="GM55" s="1"/>
      <c r="GN55" s="1"/>
      <c r="GO55" s="1"/>
      <c r="GP55" s="1"/>
      <c r="GQ55" s="1"/>
      <c r="GR55" s="1"/>
      <c r="GS55" s="1">
        <v>1</v>
      </c>
      <c r="GT55" s="1"/>
      <c r="GU55" s="1"/>
      <c r="GV55" s="1"/>
      <c r="GW55" s="1">
        <v>1</v>
      </c>
      <c r="GX55" s="1"/>
      <c r="GY55" s="1"/>
      <c r="GZ55" s="1"/>
      <c r="HA55" s="1"/>
      <c r="HB55" s="1"/>
      <c r="HC55" s="1"/>
      <c r="HD55" s="1"/>
      <c r="HE55" s="1"/>
      <c r="HF55" s="1"/>
      <c r="HG55" s="1"/>
      <c r="HH55" s="1"/>
      <c r="HI55" s="1"/>
      <c r="HJ55" s="1"/>
      <c r="HK55" s="1"/>
      <c r="HL55" s="1"/>
      <c r="HM55" s="1">
        <v>1</v>
      </c>
      <c r="HN55" s="1"/>
      <c r="HO55" s="1"/>
      <c r="HP55" s="1"/>
      <c r="HQ55" s="1">
        <v>1</v>
      </c>
      <c r="HR55" s="1">
        <v>1</v>
      </c>
      <c r="HS55" s="1"/>
      <c r="HT55" s="1"/>
      <c r="HU55" s="1"/>
      <c r="HV55" s="1">
        <v>1</v>
      </c>
      <c r="HW55" s="1"/>
      <c r="HX55" s="1"/>
      <c r="HY55" s="1"/>
      <c r="HZ55" s="1"/>
      <c r="IA55" s="1"/>
      <c r="IB55" s="1"/>
      <c r="IC55" s="1"/>
      <c r="ID55" s="1"/>
      <c r="IE55" s="1"/>
      <c r="IF55" s="1"/>
      <c r="IG55" s="1"/>
      <c r="IH55" s="1"/>
      <c r="II55" s="1"/>
      <c r="IJ55" s="1"/>
      <c r="IK55" s="1"/>
      <c r="IL55" s="1"/>
      <c r="IM55" s="1"/>
      <c r="IN55" s="1">
        <v>1</v>
      </c>
      <c r="IO55" s="1"/>
      <c r="IP55" s="1"/>
      <c r="IQ55" s="1"/>
      <c r="IR55" s="1">
        <v>1</v>
      </c>
      <c r="IS55" s="1">
        <v>1</v>
      </c>
      <c r="IT55" s="1"/>
      <c r="IU55" s="1"/>
      <c r="IV55" s="1"/>
      <c r="IW55" s="1">
        <v>1</v>
      </c>
      <c r="IX55" s="1"/>
      <c r="IY55" s="1"/>
      <c r="IZ55" s="1"/>
      <c r="JA55" s="1"/>
      <c r="JB55" s="1"/>
      <c r="JC55" s="1">
        <v>1</v>
      </c>
      <c r="JD55" s="1"/>
      <c r="JE55" s="1"/>
      <c r="JF55" s="1"/>
      <c r="JG55" s="1">
        <v>1</v>
      </c>
      <c r="JH55" s="1"/>
      <c r="JI55" s="1"/>
      <c r="JJ55" s="1"/>
      <c r="JK55" s="1"/>
      <c r="JL55" s="1"/>
      <c r="JM55" s="1"/>
      <c r="JN55" s="1"/>
      <c r="JO55" s="1"/>
      <c r="JP55" s="1"/>
      <c r="JQ55" s="1"/>
      <c r="JR55" s="1"/>
      <c r="JS55" s="1"/>
      <c r="JT55" s="1"/>
      <c r="JU55" s="1">
        <v>1</v>
      </c>
      <c r="JV55" s="1">
        <v>1</v>
      </c>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v>1</v>
      </c>
      <c r="LN55" s="1"/>
      <c r="LO55" s="1">
        <v>1</v>
      </c>
      <c r="LP55" s="1">
        <v>2</v>
      </c>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v>1</v>
      </c>
      <c r="NA55" s="1">
        <v>1</v>
      </c>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v>1</v>
      </c>
      <c r="QE55" s="1">
        <v>1</v>
      </c>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v>1</v>
      </c>
      <c r="RG55" s="1">
        <v>1</v>
      </c>
      <c r="RH55" s="1"/>
      <c r="RI55" s="1"/>
      <c r="RJ55" s="1"/>
      <c r="RK55" s="1"/>
      <c r="RL55" s="1"/>
      <c r="RM55" s="1"/>
      <c r="RN55" s="1"/>
      <c r="RO55" s="1"/>
      <c r="RP55" s="1"/>
      <c r="RQ55" s="1"/>
      <c r="RR55" s="1">
        <v>29</v>
      </c>
    </row>
    <row r="56" spans="1:486" x14ac:dyDescent="0.25">
      <c r="A56" s="3" t="s">
        <v>131</v>
      </c>
      <c r="B56" s="1"/>
      <c r="C56" s="1"/>
      <c r="D56" s="1"/>
      <c r="E56" s="1">
        <v>1</v>
      </c>
      <c r="F56" s="1"/>
      <c r="G56" s="1"/>
      <c r="H56" s="1"/>
      <c r="I56" s="1">
        <v>1</v>
      </c>
      <c r="J56" s="1">
        <v>2</v>
      </c>
      <c r="K56" s="1"/>
      <c r="L56" s="1"/>
      <c r="M56" s="1"/>
      <c r="N56" s="1">
        <v>2</v>
      </c>
      <c r="O56" s="1"/>
      <c r="P56" s="1"/>
      <c r="Q56" s="1"/>
      <c r="R56" s="1"/>
      <c r="S56" s="1"/>
      <c r="T56" s="1"/>
      <c r="U56" s="1"/>
      <c r="V56" s="1"/>
      <c r="W56" s="1"/>
      <c r="X56" s="1"/>
      <c r="Y56" s="1"/>
      <c r="Z56" s="1"/>
      <c r="AA56" s="1"/>
      <c r="AB56" s="1"/>
      <c r="AC56" s="1"/>
      <c r="AD56" s="1">
        <v>1</v>
      </c>
      <c r="AE56" s="1"/>
      <c r="AF56" s="1"/>
      <c r="AG56" s="1"/>
      <c r="AH56" s="1">
        <v>1</v>
      </c>
      <c r="AI56" s="1">
        <v>2</v>
      </c>
      <c r="AJ56" s="1"/>
      <c r="AK56" s="1"/>
      <c r="AL56" s="1"/>
      <c r="AM56" s="1">
        <v>2</v>
      </c>
      <c r="AN56" s="1"/>
      <c r="AO56" s="1"/>
      <c r="AP56" s="1"/>
      <c r="AQ56" s="1"/>
      <c r="AR56" s="1"/>
      <c r="AS56" s="1"/>
      <c r="AT56" s="1"/>
      <c r="AU56" s="1"/>
      <c r="AV56" s="1">
        <v>1</v>
      </c>
      <c r="AW56" s="1">
        <v>1</v>
      </c>
      <c r="AX56" s="1">
        <v>2</v>
      </c>
      <c r="AY56" s="1"/>
      <c r="AZ56" s="1"/>
      <c r="BA56" s="1"/>
      <c r="BB56" s="1">
        <v>2</v>
      </c>
      <c r="BC56" s="1"/>
      <c r="BD56" s="1"/>
      <c r="BE56" s="1"/>
      <c r="BF56" s="1"/>
      <c r="BG56" s="1"/>
      <c r="BH56" s="1"/>
      <c r="BI56" s="1"/>
      <c r="BJ56" s="1"/>
      <c r="BK56" s="1"/>
      <c r="BL56" s="1"/>
      <c r="BM56" s="1">
        <v>1</v>
      </c>
      <c r="BN56" s="1"/>
      <c r="BO56" s="1"/>
      <c r="BP56" s="1"/>
      <c r="BQ56" s="1">
        <v>1</v>
      </c>
      <c r="BR56" s="1"/>
      <c r="BS56" s="1">
        <v>1</v>
      </c>
      <c r="BT56" s="1"/>
      <c r="BU56" s="1"/>
      <c r="BV56" s="1">
        <v>1</v>
      </c>
      <c r="BW56" s="1">
        <v>2</v>
      </c>
      <c r="BX56" s="1"/>
      <c r="BY56" s="1"/>
      <c r="BZ56" s="1"/>
      <c r="CA56" s="1">
        <v>2</v>
      </c>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v>1</v>
      </c>
      <c r="FM56" s="1">
        <v>1</v>
      </c>
      <c r="FN56" s="1">
        <v>5</v>
      </c>
      <c r="FO56" s="1"/>
      <c r="FP56" s="1"/>
      <c r="FQ56" s="1">
        <v>5</v>
      </c>
      <c r="FR56" s="1">
        <v>1</v>
      </c>
      <c r="FS56" s="1"/>
      <c r="FT56" s="1"/>
      <c r="FU56" s="1">
        <v>1</v>
      </c>
      <c r="FV56" s="1">
        <v>1</v>
      </c>
      <c r="FW56" s="1"/>
      <c r="FX56" s="1"/>
      <c r="FY56" s="1"/>
      <c r="FZ56" s="1">
        <v>1</v>
      </c>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v>1</v>
      </c>
      <c r="HD56" s="1"/>
      <c r="HE56" s="1"/>
      <c r="HF56" s="1"/>
      <c r="HG56" s="1">
        <v>1</v>
      </c>
      <c r="HH56" s="1">
        <v>1</v>
      </c>
      <c r="HI56" s="1"/>
      <c r="HJ56" s="1"/>
      <c r="HK56" s="1"/>
      <c r="HL56" s="1">
        <v>1</v>
      </c>
      <c r="HM56" s="1"/>
      <c r="HN56" s="1"/>
      <c r="HO56" s="1"/>
      <c r="HP56" s="1"/>
      <c r="HQ56" s="1"/>
      <c r="HR56" s="1"/>
      <c r="HS56" s="1"/>
      <c r="HT56" s="1"/>
      <c r="HU56" s="1"/>
      <c r="HV56" s="1"/>
      <c r="HW56" s="1">
        <v>3</v>
      </c>
      <c r="HX56" s="1"/>
      <c r="HY56" s="1"/>
      <c r="HZ56" s="1"/>
      <c r="IA56" s="1">
        <v>3</v>
      </c>
      <c r="IB56" s="1"/>
      <c r="IC56" s="1">
        <v>1</v>
      </c>
      <c r="ID56" s="1"/>
      <c r="IE56" s="1"/>
      <c r="IF56" s="1">
        <v>1</v>
      </c>
      <c r="IG56" s="1"/>
      <c r="IH56" s="1"/>
      <c r="II56" s="1"/>
      <c r="IJ56" s="1"/>
      <c r="IK56" s="1"/>
      <c r="IL56" s="1"/>
      <c r="IM56" s="1"/>
      <c r="IN56" s="1"/>
      <c r="IO56" s="1"/>
      <c r="IP56" s="1"/>
      <c r="IQ56" s="1"/>
      <c r="IR56" s="1"/>
      <c r="IS56" s="1"/>
      <c r="IT56" s="1"/>
      <c r="IU56" s="1"/>
      <c r="IV56" s="1"/>
      <c r="IW56" s="1"/>
      <c r="IX56" s="1"/>
      <c r="IY56" s="1"/>
      <c r="IZ56" s="1"/>
      <c r="JA56" s="1"/>
      <c r="JB56" s="1"/>
      <c r="JC56" s="1">
        <v>2</v>
      </c>
      <c r="JD56" s="1"/>
      <c r="JE56" s="1"/>
      <c r="JF56" s="1"/>
      <c r="JG56" s="1">
        <v>2</v>
      </c>
      <c r="JH56" s="1"/>
      <c r="JI56" s="1"/>
      <c r="JJ56" s="1"/>
      <c r="JK56" s="1"/>
      <c r="JL56" s="1"/>
      <c r="JM56" s="1">
        <v>1</v>
      </c>
      <c r="JN56" s="1"/>
      <c r="JO56" s="1"/>
      <c r="JP56" s="1">
        <v>1</v>
      </c>
      <c r="JQ56" s="1">
        <v>2</v>
      </c>
      <c r="JR56" s="1"/>
      <c r="JS56" s="1"/>
      <c r="JT56" s="1">
        <v>1</v>
      </c>
      <c r="JU56" s="1"/>
      <c r="JV56" s="1">
        <v>1</v>
      </c>
      <c r="JW56" s="1"/>
      <c r="JX56" s="1"/>
      <c r="JY56" s="1"/>
      <c r="JZ56" s="1"/>
      <c r="KA56" s="1"/>
      <c r="KB56" s="1">
        <v>1</v>
      </c>
      <c r="KC56" s="1"/>
      <c r="KD56" s="1"/>
      <c r="KE56" s="1"/>
      <c r="KF56" s="1">
        <v>1</v>
      </c>
      <c r="KG56" s="1"/>
      <c r="KH56" s="1"/>
      <c r="KI56" s="1"/>
      <c r="KJ56" s="1"/>
      <c r="KK56" s="1"/>
      <c r="KL56" s="1"/>
      <c r="KM56" s="1"/>
      <c r="KN56" s="1"/>
      <c r="KO56" s="1"/>
      <c r="KP56" s="1"/>
      <c r="KQ56" s="1"/>
      <c r="KR56" s="1"/>
      <c r="KS56" s="1"/>
      <c r="KT56" s="1"/>
      <c r="KU56" s="1"/>
      <c r="KV56" s="1"/>
      <c r="KW56" s="1"/>
      <c r="KX56" s="1"/>
      <c r="KY56" s="1"/>
      <c r="KZ56" s="1"/>
      <c r="LA56" s="1"/>
      <c r="LB56" s="1"/>
      <c r="LC56" s="1"/>
      <c r="LD56" s="1"/>
      <c r="LE56" s="1">
        <v>1</v>
      </c>
      <c r="LF56" s="1">
        <v>1</v>
      </c>
      <c r="LG56" s="1"/>
      <c r="LH56" s="1"/>
      <c r="LI56" s="1"/>
      <c r="LJ56" s="1"/>
      <c r="LK56" s="1"/>
      <c r="LL56" s="1"/>
      <c r="LM56" s="1"/>
      <c r="LN56" s="1"/>
      <c r="LO56" s="1"/>
      <c r="LP56" s="1"/>
      <c r="LQ56" s="1">
        <v>1</v>
      </c>
      <c r="LR56" s="1"/>
      <c r="LS56" s="1"/>
      <c r="LT56" s="1"/>
      <c r="LU56" s="1">
        <v>1</v>
      </c>
      <c r="LV56" s="1">
        <v>1</v>
      </c>
      <c r="LW56" s="1"/>
      <c r="LX56" s="1"/>
      <c r="LY56" s="1"/>
      <c r="LZ56" s="1">
        <v>1</v>
      </c>
      <c r="MA56" s="1">
        <v>1</v>
      </c>
      <c r="MB56" s="1"/>
      <c r="MC56" s="1"/>
      <c r="MD56" s="1">
        <v>1</v>
      </c>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v>1</v>
      </c>
      <c r="OM56" s="1"/>
      <c r="ON56" s="1"/>
      <c r="OO56" s="1"/>
      <c r="OP56" s="1">
        <v>1</v>
      </c>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v>1</v>
      </c>
      <c r="PU56" s="1"/>
      <c r="PV56" s="1"/>
      <c r="PW56" s="1"/>
      <c r="PX56" s="1">
        <v>1</v>
      </c>
      <c r="PY56" s="1"/>
      <c r="PZ56" s="1">
        <v>1</v>
      </c>
      <c r="QA56" s="1"/>
      <c r="QB56" s="1"/>
      <c r="QC56" s="1">
        <v>1</v>
      </c>
      <c r="QD56" s="1"/>
      <c r="QE56" s="1"/>
      <c r="QF56" s="1"/>
      <c r="QG56" s="1">
        <v>1</v>
      </c>
      <c r="QH56" s="1">
        <v>1</v>
      </c>
      <c r="QI56" s="1"/>
      <c r="QJ56" s="1"/>
      <c r="QK56" s="1"/>
      <c r="QL56" s="1"/>
      <c r="QM56" s="1">
        <v>2</v>
      </c>
      <c r="QN56" s="1"/>
      <c r="QO56" s="1"/>
      <c r="QP56" s="1">
        <v>2</v>
      </c>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v>43</v>
      </c>
    </row>
    <row r="57" spans="1:486" x14ac:dyDescent="0.25">
      <c r="A57" s="3" t="s">
        <v>244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v>1</v>
      </c>
      <c r="BF57" s="1"/>
      <c r="BG57" s="1">
        <v>1</v>
      </c>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v>1</v>
      </c>
      <c r="FK57" s="1"/>
      <c r="FL57" s="1"/>
      <c r="FM57" s="1">
        <v>1</v>
      </c>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v>2</v>
      </c>
    </row>
    <row r="58" spans="1:486" x14ac:dyDescent="0.25">
      <c r="A58" s="3" t="s">
        <v>340</v>
      </c>
      <c r="B58" s="1"/>
      <c r="C58" s="1"/>
      <c r="D58" s="1"/>
      <c r="E58" s="1"/>
      <c r="F58" s="1"/>
      <c r="G58" s="1"/>
      <c r="H58" s="1"/>
      <c r="I58" s="1"/>
      <c r="J58" s="1"/>
      <c r="K58" s="1"/>
      <c r="L58" s="1"/>
      <c r="M58" s="1"/>
      <c r="N58" s="1"/>
      <c r="O58" s="1"/>
      <c r="P58" s="1"/>
      <c r="Q58" s="1"/>
      <c r="R58" s="1"/>
      <c r="S58" s="1"/>
      <c r="T58" s="1"/>
      <c r="U58" s="1"/>
      <c r="V58" s="1"/>
      <c r="W58" s="1"/>
      <c r="X58" s="1"/>
      <c r="Y58" s="1">
        <v>2</v>
      </c>
      <c r="Z58" s="1"/>
      <c r="AA58" s="1"/>
      <c r="AB58" s="1"/>
      <c r="AC58" s="1">
        <v>2</v>
      </c>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v>1</v>
      </c>
      <c r="CS58" s="1">
        <v>1</v>
      </c>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v>1</v>
      </c>
      <c r="IF58" s="1">
        <v>1</v>
      </c>
      <c r="IG58" s="1">
        <v>1</v>
      </c>
      <c r="IH58" s="1">
        <v>1</v>
      </c>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v>1</v>
      </c>
      <c r="NT58" s="1"/>
      <c r="NU58" s="1"/>
      <c r="NV58" s="1"/>
      <c r="NW58" s="1">
        <v>1</v>
      </c>
      <c r="NX58" s="1"/>
      <c r="NY58" s="1"/>
      <c r="NZ58" s="1"/>
      <c r="OA58" s="1"/>
      <c r="OB58" s="1"/>
      <c r="OC58" s="1"/>
      <c r="OD58" s="1"/>
      <c r="OE58" s="1"/>
      <c r="OF58" s="1"/>
      <c r="OG58" s="1"/>
      <c r="OH58" s="1"/>
      <c r="OI58" s="1"/>
      <c r="OJ58" s="1"/>
      <c r="OK58" s="1"/>
      <c r="OL58" s="1"/>
      <c r="OM58" s="1"/>
      <c r="ON58" s="1"/>
      <c r="OO58" s="1"/>
      <c r="OP58" s="1"/>
      <c r="OQ58" s="1"/>
      <c r="OR58" s="1"/>
      <c r="OS58" s="1"/>
      <c r="OT58" s="1"/>
      <c r="OU58" s="1"/>
      <c r="OV58" s="1">
        <v>1</v>
      </c>
      <c r="OW58" s="1"/>
      <c r="OX58" s="1"/>
      <c r="OY58" s="1"/>
      <c r="OZ58" s="1">
        <v>1</v>
      </c>
      <c r="PA58" s="1"/>
      <c r="PB58" s="1"/>
      <c r="PC58" s="1"/>
      <c r="PD58" s="1"/>
      <c r="PE58" s="1"/>
      <c r="PF58" s="1">
        <v>1</v>
      </c>
      <c r="PG58" s="1"/>
      <c r="PH58" s="1"/>
      <c r="PI58" s="1"/>
      <c r="PJ58" s="1">
        <v>1</v>
      </c>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v>2</v>
      </c>
      <c r="QV58" s="1"/>
      <c r="QW58" s="1"/>
      <c r="QX58" s="1">
        <v>2</v>
      </c>
      <c r="QY58" s="1"/>
      <c r="QZ58" s="1"/>
      <c r="RA58" s="1"/>
      <c r="RB58" s="1"/>
      <c r="RC58" s="1"/>
      <c r="RD58" s="1"/>
      <c r="RE58" s="1"/>
      <c r="RF58" s="1"/>
      <c r="RG58" s="1"/>
      <c r="RH58" s="1"/>
      <c r="RI58" s="1"/>
      <c r="RJ58" s="1"/>
      <c r="RK58" s="1"/>
      <c r="RL58" s="1"/>
      <c r="RM58" s="1"/>
      <c r="RN58" s="1"/>
      <c r="RO58" s="1"/>
      <c r="RP58" s="1"/>
      <c r="RQ58" s="1"/>
      <c r="RR58" s="1">
        <v>10</v>
      </c>
    </row>
    <row r="59" spans="1:486" x14ac:dyDescent="0.25">
      <c r="A59" s="3" t="s">
        <v>133</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v>1</v>
      </c>
      <c r="BY59" s="1"/>
      <c r="BZ59" s="1"/>
      <c r="CA59" s="1">
        <v>1</v>
      </c>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v>1</v>
      </c>
      <c r="DD59" s="1"/>
      <c r="DE59" s="1"/>
      <c r="DF59" s="1"/>
      <c r="DG59" s="1">
        <v>1</v>
      </c>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v>1</v>
      </c>
      <c r="LX59" s="1"/>
      <c r="LY59" s="1"/>
      <c r="LZ59" s="1">
        <v>1</v>
      </c>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v>1</v>
      </c>
      <c r="NY59" s="1">
        <v>1</v>
      </c>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v>1</v>
      </c>
      <c r="QN59" s="1"/>
      <c r="QO59" s="1"/>
      <c r="QP59" s="1">
        <v>1</v>
      </c>
      <c r="QQ59" s="1">
        <v>1</v>
      </c>
      <c r="QR59" s="1"/>
      <c r="QS59" s="1"/>
      <c r="QT59" s="1">
        <v>1</v>
      </c>
      <c r="QU59" s="1"/>
      <c r="QV59" s="1"/>
      <c r="QW59" s="1"/>
      <c r="QX59" s="1"/>
      <c r="QY59" s="1"/>
      <c r="QZ59" s="1"/>
      <c r="RA59" s="1"/>
      <c r="RB59" s="1"/>
      <c r="RC59" s="1"/>
      <c r="RD59" s="1"/>
      <c r="RE59" s="1"/>
      <c r="RF59" s="1"/>
      <c r="RG59" s="1"/>
      <c r="RH59" s="1"/>
      <c r="RI59" s="1"/>
      <c r="RJ59" s="1"/>
      <c r="RK59" s="1"/>
      <c r="RL59" s="1"/>
      <c r="RM59" s="1"/>
      <c r="RN59" s="1"/>
      <c r="RO59" s="1"/>
      <c r="RP59" s="1"/>
      <c r="RQ59" s="1"/>
      <c r="RR59" s="1">
        <v>6</v>
      </c>
    </row>
    <row r="60" spans="1:486" x14ac:dyDescent="0.25">
      <c r="A60" s="3" t="s">
        <v>303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v>1</v>
      </c>
      <c r="BX60" s="1"/>
      <c r="BY60" s="1"/>
      <c r="BZ60" s="1"/>
      <c r="CA60" s="1">
        <v>1</v>
      </c>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v>1</v>
      </c>
      <c r="EJ60" s="1">
        <v>1</v>
      </c>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v>1</v>
      </c>
      <c r="MD60" s="1">
        <v>1</v>
      </c>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v>1</v>
      </c>
      <c r="OT60" s="1"/>
      <c r="OU60" s="1">
        <v>1</v>
      </c>
      <c r="OV60" s="1"/>
      <c r="OW60" s="1"/>
      <c r="OX60" s="1"/>
      <c r="OY60" s="1"/>
      <c r="OZ60" s="1"/>
      <c r="PA60" s="1"/>
      <c r="PB60" s="1"/>
      <c r="PC60" s="1"/>
      <c r="PD60" s="1">
        <v>1</v>
      </c>
      <c r="PE60" s="1">
        <v>1</v>
      </c>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v>1</v>
      </c>
      <c r="QN60" s="1"/>
      <c r="QO60" s="1"/>
      <c r="QP60" s="1">
        <v>1</v>
      </c>
      <c r="QQ60" s="1"/>
      <c r="QR60" s="1"/>
      <c r="QS60" s="1"/>
      <c r="QT60" s="1"/>
      <c r="QU60" s="1">
        <v>2</v>
      </c>
      <c r="QV60" s="1"/>
      <c r="QW60" s="1"/>
      <c r="QX60" s="1">
        <v>2</v>
      </c>
      <c r="QY60" s="1"/>
      <c r="QZ60" s="1"/>
      <c r="RA60" s="1"/>
      <c r="RB60" s="1"/>
      <c r="RC60" s="1"/>
      <c r="RD60" s="1"/>
      <c r="RE60" s="1"/>
      <c r="RF60" s="1"/>
      <c r="RG60" s="1"/>
      <c r="RH60" s="1"/>
      <c r="RI60" s="1"/>
      <c r="RJ60" s="1"/>
      <c r="RK60" s="1"/>
      <c r="RL60" s="1"/>
      <c r="RM60" s="1"/>
      <c r="RN60" s="1"/>
      <c r="RO60" s="1"/>
      <c r="RP60" s="1"/>
      <c r="RQ60" s="1"/>
      <c r="RR60" s="1">
        <v>8</v>
      </c>
    </row>
    <row r="61" spans="1:486" x14ac:dyDescent="0.25">
      <c r="A61" s="3" t="s">
        <v>456</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v>1</v>
      </c>
      <c r="OR61" s="1"/>
      <c r="OS61" s="1"/>
      <c r="OT61" s="1"/>
      <c r="OU61" s="1">
        <v>1</v>
      </c>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v>1</v>
      </c>
    </row>
    <row r="62" spans="1:486" x14ac:dyDescent="0.25">
      <c r="A62" s="3" t="s">
        <v>462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v>1</v>
      </c>
      <c r="CA62" s="1">
        <v>1</v>
      </c>
      <c r="CB62" s="1"/>
      <c r="CC62" s="1"/>
      <c r="CD62" s="1"/>
      <c r="CE62" s="1"/>
      <c r="CF62" s="1"/>
      <c r="CG62" s="1"/>
      <c r="CH62" s="1"/>
      <c r="CI62" s="1"/>
      <c r="CJ62" s="1"/>
      <c r="CK62" s="1"/>
      <c r="CL62" s="1"/>
      <c r="CM62" s="1"/>
      <c r="CN62" s="1"/>
      <c r="CO62" s="1"/>
      <c r="CP62" s="1"/>
      <c r="CQ62" s="1"/>
      <c r="CR62" s="1"/>
      <c r="CS62" s="1"/>
      <c r="CT62" s="1"/>
      <c r="CU62" s="1"/>
      <c r="CV62" s="1"/>
      <c r="CW62" s="1"/>
      <c r="CX62" s="1">
        <v>1</v>
      </c>
      <c r="CY62" s="1"/>
      <c r="CZ62" s="1"/>
      <c r="DA62" s="1"/>
      <c r="DB62" s="1">
        <v>1</v>
      </c>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v>1</v>
      </c>
      <c r="LY62" s="1"/>
      <c r="LZ62" s="1">
        <v>1</v>
      </c>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v>1</v>
      </c>
      <c r="QN62" s="1"/>
      <c r="QO62" s="1"/>
      <c r="QP62" s="1">
        <v>1</v>
      </c>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v>4</v>
      </c>
    </row>
    <row r="63" spans="1:486" x14ac:dyDescent="0.25">
      <c r="A63" s="3" t="s">
        <v>454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v>1</v>
      </c>
      <c r="AO63" s="1"/>
      <c r="AP63" s="1"/>
      <c r="AQ63" s="1"/>
      <c r="AR63" s="1">
        <v>1</v>
      </c>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v>1</v>
      </c>
      <c r="FO63" s="1"/>
      <c r="FP63" s="1"/>
      <c r="FQ63" s="1">
        <v>1</v>
      </c>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v>1</v>
      </c>
      <c r="JD63" s="1"/>
      <c r="JE63" s="1"/>
      <c r="JF63" s="1"/>
      <c r="JG63" s="1">
        <v>1</v>
      </c>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v>3</v>
      </c>
    </row>
    <row r="64" spans="1:486" x14ac:dyDescent="0.25">
      <c r="A64" s="3" t="s">
        <v>112</v>
      </c>
      <c r="B64" s="1"/>
      <c r="C64" s="1"/>
      <c r="D64" s="1"/>
      <c r="E64" s="1"/>
      <c r="F64" s="1"/>
      <c r="G64" s="1"/>
      <c r="H64" s="1"/>
      <c r="I64" s="1"/>
      <c r="J64" s="1">
        <v>1</v>
      </c>
      <c r="K64" s="1">
        <v>1</v>
      </c>
      <c r="L64" s="1"/>
      <c r="M64" s="1"/>
      <c r="N64" s="1">
        <v>2</v>
      </c>
      <c r="O64" s="1"/>
      <c r="P64" s="1"/>
      <c r="Q64" s="1"/>
      <c r="R64" s="1"/>
      <c r="S64" s="1"/>
      <c r="T64" s="1"/>
      <c r="U64" s="1"/>
      <c r="V64" s="1"/>
      <c r="W64" s="1"/>
      <c r="X64" s="1"/>
      <c r="Y64" s="1"/>
      <c r="Z64" s="1"/>
      <c r="AA64" s="1"/>
      <c r="AB64" s="1"/>
      <c r="AC64" s="1"/>
      <c r="AD64" s="1"/>
      <c r="AE64" s="1"/>
      <c r="AF64" s="1">
        <v>1</v>
      </c>
      <c r="AG64" s="1"/>
      <c r="AH64" s="1">
        <v>1</v>
      </c>
      <c r="AI64" s="1">
        <v>1</v>
      </c>
      <c r="AJ64" s="1"/>
      <c r="AK64" s="1"/>
      <c r="AL64" s="1"/>
      <c r="AM64" s="1">
        <v>1</v>
      </c>
      <c r="AN64" s="1"/>
      <c r="AO64" s="1"/>
      <c r="AP64" s="1"/>
      <c r="AQ64" s="1"/>
      <c r="AR64" s="1"/>
      <c r="AS64" s="1"/>
      <c r="AT64" s="1">
        <v>1</v>
      </c>
      <c r="AU64" s="1"/>
      <c r="AV64" s="1"/>
      <c r="AW64" s="1">
        <v>1</v>
      </c>
      <c r="AX64" s="1"/>
      <c r="AY64" s="1"/>
      <c r="AZ64" s="1"/>
      <c r="BA64" s="1"/>
      <c r="BB64" s="1"/>
      <c r="BC64" s="1"/>
      <c r="BD64" s="1"/>
      <c r="BE64" s="1"/>
      <c r="BF64" s="1"/>
      <c r="BG64" s="1"/>
      <c r="BH64" s="1"/>
      <c r="BI64" s="1"/>
      <c r="BJ64" s="1"/>
      <c r="BK64" s="1"/>
      <c r="BL64" s="1"/>
      <c r="BM64" s="1"/>
      <c r="BN64" s="1"/>
      <c r="BO64" s="1"/>
      <c r="BP64" s="1"/>
      <c r="BQ64" s="1"/>
      <c r="BR64" s="1">
        <v>1</v>
      </c>
      <c r="BS64" s="1"/>
      <c r="BT64" s="1"/>
      <c r="BU64" s="1"/>
      <c r="BV64" s="1">
        <v>1</v>
      </c>
      <c r="BW64" s="1">
        <v>1</v>
      </c>
      <c r="BX64" s="1"/>
      <c r="BY64" s="1"/>
      <c r="BZ64" s="1"/>
      <c r="CA64" s="1">
        <v>1</v>
      </c>
      <c r="CB64" s="1"/>
      <c r="CC64" s="1"/>
      <c r="CD64" s="1"/>
      <c r="CE64" s="1"/>
      <c r="CF64" s="1"/>
      <c r="CG64" s="1"/>
      <c r="CH64" s="1"/>
      <c r="CI64" s="1"/>
      <c r="CJ64" s="1"/>
      <c r="CK64" s="1"/>
      <c r="CL64" s="1"/>
      <c r="CM64" s="1">
        <v>1</v>
      </c>
      <c r="CN64" s="1">
        <v>1</v>
      </c>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v>1</v>
      </c>
      <c r="ER64" s="1"/>
      <c r="ES64" s="1"/>
      <c r="ET64" s="1">
        <v>1</v>
      </c>
      <c r="EU64" s="1">
        <v>1</v>
      </c>
      <c r="EV64" s="1">
        <v>1</v>
      </c>
      <c r="EW64" s="1"/>
      <c r="EX64" s="1"/>
      <c r="EY64" s="1">
        <v>2</v>
      </c>
      <c r="EZ64" s="1"/>
      <c r="FA64" s="1"/>
      <c r="FB64" s="1"/>
      <c r="FC64" s="1"/>
      <c r="FD64" s="1"/>
      <c r="FE64" s="1"/>
      <c r="FF64" s="1"/>
      <c r="FG64" s="1"/>
      <c r="FH64" s="1"/>
      <c r="FI64" s="1"/>
      <c r="FJ64" s="1"/>
      <c r="FK64" s="1"/>
      <c r="FL64" s="1"/>
      <c r="FM64" s="1"/>
      <c r="FN64" s="1">
        <v>2</v>
      </c>
      <c r="FO64" s="1">
        <v>1</v>
      </c>
      <c r="FP64" s="1"/>
      <c r="FQ64" s="1">
        <v>3</v>
      </c>
      <c r="FR64" s="1">
        <v>3</v>
      </c>
      <c r="FS64" s="1">
        <v>1</v>
      </c>
      <c r="FT64" s="1"/>
      <c r="FU64" s="1">
        <v>4</v>
      </c>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v>1</v>
      </c>
      <c r="HE64" s="1"/>
      <c r="HF64" s="1"/>
      <c r="HG64" s="1">
        <v>1</v>
      </c>
      <c r="HH64" s="1"/>
      <c r="HI64" s="1"/>
      <c r="HJ64" s="1"/>
      <c r="HK64" s="1"/>
      <c r="HL64" s="1"/>
      <c r="HM64" s="1"/>
      <c r="HN64" s="1"/>
      <c r="HO64" s="1">
        <v>1</v>
      </c>
      <c r="HP64" s="1"/>
      <c r="HQ64" s="1">
        <v>1</v>
      </c>
      <c r="HR64" s="1">
        <v>1</v>
      </c>
      <c r="HS64" s="1"/>
      <c r="HT64" s="1"/>
      <c r="HU64" s="1"/>
      <c r="HV64" s="1">
        <v>1</v>
      </c>
      <c r="HW64" s="1">
        <v>1</v>
      </c>
      <c r="HX64" s="1"/>
      <c r="HY64" s="1"/>
      <c r="HZ64" s="1"/>
      <c r="IA64" s="1">
        <v>1</v>
      </c>
      <c r="IB64" s="1"/>
      <c r="IC64" s="1"/>
      <c r="ID64" s="1"/>
      <c r="IE64" s="1"/>
      <c r="IF64" s="1"/>
      <c r="IG64" s="1"/>
      <c r="IH64" s="1"/>
      <c r="II64" s="1"/>
      <c r="IJ64" s="1"/>
      <c r="IK64" s="1"/>
      <c r="IL64" s="1"/>
      <c r="IM64" s="1"/>
      <c r="IN64" s="1"/>
      <c r="IO64" s="1"/>
      <c r="IP64" s="1"/>
      <c r="IQ64" s="1"/>
      <c r="IR64" s="1"/>
      <c r="IS64" s="1"/>
      <c r="IT64" s="1"/>
      <c r="IU64" s="1"/>
      <c r="IV64" s="1"/>
      <c r="IW64" s="1"/>
      <c r="IX64" s="1">
        <v>1</v>
      </c>
      <c r="IY64" s="1"/>
      <c r="IZ64" s="1"/>
      <c r="JA64" s="1"/>
      <c r="JB64" s="1">
        <v>1</v>
      </c>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v>1</v>
      </c>
      <c r="LH64" s="1"/>
      <c r="LI64" s="1"/>
      <c r="LJ64" s="1"/>
      <c r="LK64" s="1">
        <v>1</v>
      </c>
      <c r="LL64" s="1"/>
      <c r="LM64" s="1"/>
      <c r="LN64" s="1">
        <v>1</v>
      </c>
      <c r="LO64" s="1"/>
      <c r="LP64" s="1">
        <v>1</v>
      </c>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v>1</v>
      </c>
      <c r="NL64" s="1"/>
      <c r="NM64" s="1">
        <v>1</v>
      </c>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v>1</v>
      </c>
      <c r="PM64" s="1"/>
      <c r="PN64" s="1">
        <v>1</v>
      </c>
      <c r="PO64" s="1">
        <v>1</v>
      </c>
      <c r="PP64" s="1"/>
      <c r="PQ64" s="1"/>
      <c r="PR64" s="1"/>
      <c r="PS64" s="1">
        <v>1</v>
      </c>
      <c r="PT64" s="1">
        <v>1</v>
      </c>
      <c r="PU64" s="1"/>
      <c r="PV64" s="1"/>
      <c r="PW64" s="1"/>
      <c r="PX64" s="1">
        <v>1</v>
      </c>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v>29</v>
      </c>
    </row>
    <row r="65" spans="1:486" x14ac:dyDescent="0.25">
      <c r="A65" s="3" t="s">
        <v>483</v>
      </c>
      <c r="B65" s="1">
        <v>1</v>
      </c>
      <c r="C65" s="1">
        <v>1</v>
      </c>
      <c r="D65" s="1">
        <v>2</v>
      </c>
      <c r="E65" s="1">
        <v>21</v>
      </c>
      <c r="F65" s="1">
        <v>1</v>
      </c>
      <c r="G65" s="1">
        <v>1</v>
      </c>
      <c r="H65" s="1">
        <v>1</v>
      </c>
      <c r="I65" s="1">
        <v>24</v>
      </c>
      <c r="J65" s="1">
        <v>18</v>
      </c>
      <c r="K65" s="1">
        <v>1</v>
      </c>
      <c r="L65" s="1">
        <v>1</v>
      </c>
      <c r="M65" s="1">
        <v>1</v>
      </c>
      <c r="N65" s="1">
        <v>21</v>
      </c>
      <c r="O65" s="1">
        <v>10</v>
      </c>
      <c r="P65" s="1">
        <v>1</v>
      </c>
      <c r="Q65" s="1">
        <v>1</v>
      </c>
      <c r="R65" s="1">
        <v>1</v>
      </c>
      <c r="S65" s="1">
        <v>13</v>
      </c>
      <c r="T65" s="1">
        <v>19</v>
      </c>
      <c r="U65" s="1">
        <v>1</v>
      </c>
      <c r="V65" s="1">
        <v>1</v>
      </c>
      <c r="W65" s="1">
        <v>1</v>
      </c>
      <c r="X65" s="1">
        <v>22</v>
      </c>
      <c r="Y65" s="1">
        <v>3</v>
      </c>
      <c r="Z65" s="1">
        <v>1</v>
      </c>
      <c r="AA65" s="1">
        <v>1</v>
      </c>
      <c r="AB65" s="1">
        <v>1</v>
      </c>
      <c r="AC65" s="1">
        <v>6</v>
      </c>
      <c r="AD65" s="1">
        <v>14</v>
      </c>
      <c r="AE65" s="1">
        <v>1</v>
      </c>
      <c r="AF65" s="1">
        <v>1</v>
      </c>
      <c r="AG65" s="1">
        <v>1</v>
      </c>
      <c r="AH65" s="1">
        <v>17</v>
      </c>
      <c r="AI65" s="1">
        <v>16</v>
      </c>
      <c r="AJ65" s="1">
        <v>1</v>
      </c>
      <c r="AK65" s="1">
        <v>1</v>
      </c>
      <c r="AL65" s="1">
        <v>1</v>
      </c>
      <c r="AM65" s="1">
        <v>19</v>
      </c>
      <c r="AN65" s="1">
        <v>19</v>
      </c>
      <c r="AO65" s="1">
        <v>1</v>
      </c>
      <c r="AP65" s="1">
        <v>1</v>
      </c>
      <c r="AQ65" s="1">
        <v>1</v>
      </c>
      <c r="AR65" s="1">
        <v>22</v>
      </c>
      <c r="AS65" s="1">
        <v>10</v>
      </c>
      <c r="AT65" s="1">
        <v>1</v>
      </c>
      <c r="AU65" s="1">
        <v>1</v>
      </c>
      <c r="AV65" s="1">
        <v>1</v>
      </c>
      <c r="AW65" s="1">
        <v>13</v>
      </c>
      <c r="AX65" s="1">
        <v>19</v>
      </c>
      <c r="AY65" s="1">
        <v>1</v>
      </c>
      <c r="AZ65" s="1">
        <v>1</v>
      </c>
      <c r="BA65" s="1">
        <v>1</v>
      </c>
      <c r="BB65" s="1">
        <v>22</v>
      </c>
      <c r="BC65" s="1">
        <v>3</v>
      </c>
      <c r="BD65" s="1">
        <v>1</v>
      </c>
      <c r="BE65" s="1">
        <v>1</v>
      </c>
      <c r="BF65" s="1">
        <v>1</v>
      </c>
      <c r="BG65" s="1">
        <v>6</v>
      </c>
      <c r="BH65" s="1">
        <v>11</v>
      </c>
      <c r="BI65" s="1">
        <v>1</v>
      </c>
      <c r="BJ65" s="1">
        <v>1</v>
      </c>
      <c r="BK65" s="1">
        <v>1</v>
      </c>
      <c r="BL65" s="1">
        <v>14</v>
      </c>
      <c r="BM65" s="1">
        <v>4</v>
      </c>
      <c r="BN65" s="1">
        <v>1</v>
      </c>
      <c r="BO65" s="1">
        <v>1</v>
      </c>
      <c r="BP65" s="1">
        <v>1</v>
      </c>
      <c r="BQ65" s="1">
        <v>7</v>
      </c>
      <c r="BR65" s="1">
        <v>1</v>
      </c>
      <c r="BS65" s="1">
        <v>1</v>
      </c>
      <c r="BT65" s="1">
        <v>1</v>
      </c>
      <c r="BU65" s="1">
        <v>1</v>
      </c>
      <c r="BV65" s="1">
        <v>4</v>
      </c>
      <c r="BW65" s="1">
        <v>23</v>
      </c>
      <c r="BX65" s="1">
        <v>1</v>
      </c>
      <c r="BY65" s="1">
        <v>1</v>
      </c>
      <c r="BZ65" s="1">
        <v>1</v>
      </c>
      <c r="CA65" s="1">
        <v>26</v>
      </c>
      <c r="CB65" s="1">
        <v>10</v>
      </c>
      <c r="CC65" s="1">
        <v>1</v>
      </c>
      <c r="CD65" s="1">
        <v>1</v>
      </c>
      <c r="CE65" s="1">
        <v>1</v>
      </c>
      <c r="CF65" s="1">
        <v>13</v>
      </c>
      <c r="CG65" s="1">
        <v>1</v>
      </c>
      <c r="CH65" s="1">
        <v>1</v>
      </c>
      <c r="CI65" s="1">
        <v>1</v>
      </c>
      <c r="CJ65" s="1">
        <v>1</v>
      </c>
      <c r="CK65" s="1">
        <v>4</v>
      </c>
      <c r="CL65" s="1">
        <v>1</v>
      </c>
      <c r="CM65" s="1">
        <v>1</v>
      </c>
      <c r="CN65" s="1">
        <v>2</v>
      </c>
      <c r="CO65" s="1">
        <v>2</v>
      </c>
      <c r="CP65" s="1">
        <v>1</v>
      </c>
      <c r="CQ65" s="1">
        <v>1</v>
      </c>
      <c r="CR65" s="1">
        <v>1</v>
      </c>
      <c r="CS65" s="1">
        <v>5</v>
      </c>
      <c r="CT65" s="1">
        <v>1</v>
      </c>
      <c r="CU65" s="1">
        <v>1</v>
      </c>
      <c r="CV65" s="1">
        <v>1</v>
      </c>
      <c r="CW65" s="1">
        <v>3</v>
      </c>
      <c r="CX65" s="1">
        <v>6</v>
      </c>
      <c r="CY65" s="1">
        <v>1</v>
      </c>
      <c r="CZ65" s="1">
        <v>1</v>
      </c>
      <c r="DA65" s="1">
        <v>1</v>
      </c>
      <c r="DB65" s="1">
        <v>9</v>
      </c>
      <c r="DC65" s="1">
        <v>7</v>
      </c>
      <c r="DD65" s="1">
        <v>1</v>
      </c>
      <c r="DE65" s="1">
        <v>1</v>
      </c>
      <c r="DF65" s="1">
        <v>1</v>
      </c>
      <c r="DG65" s="1">
        <v>10</v>
      </c>
      <c r="DH65" s="1">
        <v>1</v>
      </c>
      <c r="DI65" s="1">
        <v>1</v>
      </c>
      <c r="DJ65" s="1">
        <v>1</v>
      </c>
      <c r="DK65" s="1">
        <v>1</v>
      </c>
      <c r="DL65" s="1">
        <v>4</v>
      </c>
      <c r="DM65" s="1">
        <v>2</v>
      </c>
      <c r="DN65" s="1">
        <v>1</v>
      </c>
      <c r="DO65" s="1">
        <v>1</v>
      </c>
      <c r="DP65" s="1">
        <v>1</v>
      </c>
      <c r="DQ65" s="1">
        <v>5</v>
      </c>
      <c r="DR65" s="1">
        <v>1</v>
      </c>
      <c r="DS65" s="1">
        <v>1</v>
      </c>
      <c r="DT65" s="1">
        <v>1</v>
      </c>
      <c r="DU65" s="1">
        <v>3</v>
      </c>
      <c r="DV65" s="1">
        <v>4</v>
      </c>
      <c r="DW65" s="1">
        <v>1</v>
      </c>
      <c r="DX65" s="1">
        <v>1</v>
      </c>
      <c r="DY65" s="1">
        <v>1</v>
      </c>
      <c r="DZ65" s="1">
        <v>7</v>
      </c>
      <c r="EA65" s="1">
        <v>3</v>
      </c>
      <c r="EB65" s="1">
        <v>1</v>
      </c>
      <c r="EC65" s="1">
        <v>1</v>
      </c>
      <c r="ED65" s="1">
        <v>1</v>
      </c>
      <c r="EE65" s="1">
        <v>6</v>
      </c>
      <c r="EF65" s="1">
        <v>7</v>
      </c>
      <c r="EG65" s="1">
        <v>1</v>
      </c>
      <c r="EH65" s="1">
        <v>1</v>
      </c>
      <c r="EI65" s="1">
        <v>1</v>
      </c>
      <c r="EJ65" s="1">
        <v>10</v>
      </c>
      <c r="EK65" s="1">
        <v>2</v>
      </c>
      <c r="EL65" s="1">
        <v>1</v>
      </c>
      <c r="EM65" s="1">
        <v>1</v>
      </c>
      <c r="EN65" s="1">
        <v>1</v>
      </c>
      <c r="EO65" s="1">
        <v>5</v>
      </c>
      <c r="EP65" s="1">
        <v>5</v>
      </c>
      <c r="EQ65" s="1">
        <v>1</v>
      </c>
      <c r="ER65" s="1">
        <v>1</v>
      </c>
      <c r="ES65" s="1">
        <v>1</v>
      </c>
      <c r="ET65" s="1">
        <v>8</v>
      </c>
      <c r="EU65" s="1">
        <v>9</v>
      </c>
      <c r="EV65" s="1">
        <v>1</v>
      </c>
      <c r="EW65" s="1">
        <v>1</v>
      </c>
      <c r="EX65" s="1">
        <v>1</v>
      </c>
      <c r="EY65" s="1">
        <v>12</v>
      </c>
      <c r="EZ65" s="1">
        <v>2</v>
      </c>
      <c r="FA65" s="1">
        <v>1</v>
      </c>
      <c r="FB65" s="1">
        <v>1</v>
      </c>
      <c r="FC65" s="1">
        <v>1</v>
      </c>
      <c r="FD65" s="1">
        <v>5</v>
      </c>
      <c r="FE65" s="1">
        <v>1</v>
      </c>
      <c r="FF65" s="1">
        <v>1</v>
      </c>
      <c r="FG65" s="1">
        <v>1</v>
      </c>
      <c r="FH65" s="1">
        <v>1</v>
      </c>
      <c r="FI65" s="1">
        <v>4</v>
      </c>
      <c r="FJ65" s="1">
        <v>2</v>
      </c>
      <c r="FK65" s="1">
        <v>1</v>
      </c>
      <c r="FL65" s="1">
        <v>1</v>
      </c>
      <c r="FM65" s="1">
        <v>4</v>
      </c>
      <c r="FN65" s="1">
        <v>93</v>
      </c>
      <c r="FO65" s="1">
        <v>1</v>
      </c>
      <c r="FP65" s="1">
        <v>1</v>
      </c>
      <c r="FQ65" s="1">
        <v>95</v>
      </c>
      <c r="FR65" s="1">
        <v>24</v>
      </c>
      <c r="FS65" s="1">
        <v>1</v>
      </c>
      <c r="FT65" s="1">
        <v>1</v>
      </c>
      <c r="FU65" s="1">
        <v>26</v>
      </c>
      <c r="FV65" s="1">
        <v>9</v>
      </c>
      <c r="FW65" s="1">
        <v>1</v>
      </c>
      <c r="FX65" s="1">
        <v>1</v>
      </c>
      <c r="FY65" s="1">
        <v>1</v>
      </c>
      <c r="FZ65" s="1">
        <v>12</v>
      </c>
      <c r="GA65" s="1">
        <v>1</v>
      </c>
      <c r="GB65" s="1">
        <v>1</v>
      </c>
      <c r="GC65" s="1">
        <v>1</v>
      </c>
      <c r="GD65" s="1">
        <v>1</v>
      </c>
      <c r="GE65" s="1">
        <v>4</v>
      </c>
      <c r="GF65" s="1">
        <v>2</v>
      </c>
      <c r="GG65" s="1">
        <v>1</v>
      </c>
      <c r="GH65" s="1">
        <v>1</v>
      </c>
      <c r="GI65" s="1">
        <v>1</v>
      </c>
      <c r="GJ65" s="1">
        <v>5</v>
      </c>
      <c r="GK65" s="1">
        <v>1</v>
      </c>
      <c r="GL65" s="1">
        <v>1</v>
      </c>
      <c r="GM65" s="1">
        <v>2</v>
      </c>
      <c r="GN65" s="1">
        <v>2</v>
      </c>
      <c r="GO65" s="1">
        <v>1</v>
      </c>
      <c r="GP65" s="1">
        <v>1</v>
      </c>
      <c r="GQ65" s="1">
        <v>1</v>
      </c>
      <c r="GR65" s="1">
        <v>5</v>
      </c>
      <c r="GS65" s="1">
        <v>4</v>
      </c>
      <c r="GT65" s="1">
        <v>1</v>
      </c>
      <c r="GU65" s="1">
        <v>1</v>
      </c>
      <c r="GV65" s="1">
        <v>1</v>
      </c>
      <c r="GW65" s="1">
        <v>7</v>
      </c>
      <c r="GX65" s="1">
        <v>8</v>
      </c>
      <c r="GY65" s="1">
        <v>1</v>
      </c>
      <c r="GZ65" s="1">
        <v>1</v>
      </c>
      <c r="HA65" s="1">
        <v>1</v>
      </c>
      <c r="HB65" s="1">
        <v>11</v>
      </c>
      <c r="HC65" s="1">
        <v>14</v>
      </c>
      <c r="HD65" s="1">
        <v>1</v>
      </c>
      <c r="HE65" s="1">
        <v>1</v>
      </c>
      <c r="HF65" s="1">
        <v>1</v>
      </c>
      <c r="HG65" s="1">
        <v>17</v>
      </c>
      <c r="HH65" s="1">
        <v>17</v>
      </c>
      <c r="HI65" s="1">
        <v>1</v>
      </c>
      <c r="HJ65" s="1">
        <v>1</v>
      </c>
      <c r="HK65" s="1">
        <v>1</v>
      </c>
      <c r="HL65" s="1">
        <v>20</v>
      </c>
      <c r="HM65" s="1">
        <v>7</v>
      </c>
      <c r="HN65" s="1">
        <v>1</v>
      </c>
      <c r="HO65" s="1">
        <v>1</v>
      </c>
      <c r="HP65" s="1">
        <v>1</v>
      </c>
      <c r="HQ65" s="1">
        <v>10</v>
      </c>
      <c r="HR65" s="1">
        <v>9</v>
      </c>
      <c r="HS65" s="1">
        <v>1</v>
      </c>
      <c r="HT65" s="1">
        <v>1</v>
      </c>
      <c r="HU65" s="1">
        <v>1</v>
      </c>
      <c r="HV65" s="1">
        <v>12</v>
      </c>
      <c r="HW65" s="1">
        <v>7</v>
      </c>
      <c r="HX65" s="1">
        <v>1</v>
      </c>
      <c r="HY65" s="1">
        <v>1</v>
      </c>
      <c r="HZ65" s="1">
        <v>1</v>
      </c>
      <c r="IA65" s="1">
        <v>10</v>
      </c>
      <c r="IB65" s="1">
        <v>5</v>
      </c>
      <c r="IC65" s="1">
        <v>1</v>
      </c>
      <c r="ID65" s="1">
        <v>1</v>
      </c>
      <c r="IE65" s="1">
        <v>1</v>
      </c>
      <c r="IF65" s="1">
        <v>8</v>
      </c>
      <c r="IG65" s="1">
        <v>3</v>
      </c>
      <c r="IH65" s="1">
        <v>3</v>
      </c>
      <c r="II65" s="1">
        <v>1</v>
      </c>
      <c r="IJ65" s="1">
        <v>1</v>
      </c>
      <c r="IK65" s="1">
        <v>1</v>
      </c>
      <c r="IL65" s="1">
        <v>1</v>
      </c>
      <c r="IM65" s="1">
        <v>4</v>
      </c>
      <c r="IN65" s="1">
        <v>3</v>
      </c>
      <c r="IO65" s="1">
        <v>1</v>
      </c>
      <c r="IP65" s="1">
        <v>1</v>
      </c>
      <c r="IQ65" s="1">
        <v>1</v>
      </c>
      <c r="IR65" s="1">
        <v>6</v>
      </c>
      <c r="IS65" s="1">
        <v>12</v>
      </c>
      <c r="IT65" s="1">
        <v>1</v>
      </c>
      <c r="IU65" s="1">
        <v>1</v>
      </c>
      <c r="IV65" s="1">
        <v>1</v>
      </c>
      <c r="IW65" s="1">
        <v>15</v>
      </c>
      <c r="IX65" s="1">
        <v>13</v>
      </c>
      <c r="IY65" s="1">
        <v>1</v>
      </c>
      <c r="IZ65" s="1">
        <v>1</v>
      </c>
      <c r="JA65" s="1">
        <v>1</v>
      </c>
      <c r="JB65" s="1">
        <v>16</v>
      </c>
      <c r="JC65" s="1">
        <v>15</v>
      </c>
      <c r="JD65" s="1">
        <v>1</v>
      </c>
      <c r="JE65" s="1">
        <v>1</v>
      </c>
      <c r="JF65" s="1">
        <v>1</v>
      </c>
      <c r="JG65" s="1">
        <v>18</v>
      </c>
      <c r="JH65" s="1">
        <v>5</v>
      </c>
      <c r="JI65" s="1">
        <v>1</v>
      </c>
      <c r="JJ65" s="1">
        <v>1</v>
      </c>
      <c r="JK65" s="1">
        <v>1</v>
      </c>
      <c r="JL65" s="1">
        <v>8</v>
      </c>
      <c r="JM65" s="1">
        <v>1</v>
      </c>
      <c r="JN65" s="1">
        <v>1</v>
      </c>
      <c r="JO65" s="1">
        <v>1</v>
      </c>
      <c r="JP65" s="1">
        <v>1</v>
      </c>
      <c r="JQ65" s="1">
        <v>4</v>
      </c>
      <c r="JR65" s="1">
        <v>1</v>
      </c>
      <c r="JS65" s="1">
        <v>1</v>
      </c>
      <c r="JT65" s="1">
        <v>1</v>
      </c>
      <c r="JU65" s="1">
        <v>1</v>
      </c>
      <c r="JV65" s="1">
        <v>4</v>
      </c>
      <c r="JW65" s="1">
        <v>3</v>
      </c>
      <c r="JX65" s="1">
        <v>1</v>
      </c>
      <c r="JY65" s="1">
        <v>1</v>
      </c>
      <c r="JZ65" s="1">
        <v>1</v>
      </c>
      <c r="KA65" s="1">
        <v>6</v>
      </c>
      <c r="KB65" s="1">
        <v>2</v>
      </c>
      <c r="KC65" s="1">
        <v>1</v>
      </c>
      <c r="KD65" s="1">
        <v>1</v>
      </c>
      <c r="KE65" s="1">
        <v>1</v>
      </c>
      <c r="KF65" s="1">
        <v>5</v>
      </c>
      <c r="KG65" s="1">
        <v>3</v>
      </c>
      <c r="KH65" s="1">
        <v>1</v>
      </c>
      <c r="KI65" s="1">
        <v>1</v>
      </c>
      <c r="KJ65" s="1">
        <v>1</v>
      </c>
      <c r="KK65" s="1">
        <v>6</v>
      </c>
      <c r="KL65" s="1">
        <v>3</v>
      </c>
      <c r="KM65" s="1">
        <v>1</v>
      </c>
      <c r="KN65" s="1">
        <v>1</v>
      </c>
      <c r="KO65" s="1">
        <v>1</v>
      </c>
      <c r="KP65" s="1">
        <v>6</v>
      </c>
      <c r="KQ65" s="1">
        <v>1</v>
      </c>
      <c r="KR65" s="1">
        <v>1</v>
      </c>
      <c r="KS65" s="1">
        <v>1</v>
      </c>
      <c r="KT65" s="1">
        <v>1</v>
      </c>
      <c r="KU65" s="1">
        <v>4</v>
      </c>
      <c r="KV65" s="1">
        <v>1</v>
      </c>
      <c r="KW65" s="1">
        <v>1</v>
      </c>
      <c r="KX65" s="1">
        <v>1</v>
      </c>
      <c r="KY65" s="1">
        <v>1</v>
      </c>
      <c r="KZ65" s="1">
        <v>4</v>
      </c>
      <c r="LA65" s="1">
        <v>1</v>
      </c>
      <c r="LB65" s="1">
        <v>1</v>
      </c>
      <c r="LC65" s="1">
        <v>2</v>
      </c>
      <c r="LD65" s="1">
        <v>1</v>
      </c>
      <c r="LE65" s="1">
        <v>1</v>
      </c>
      <c r="LF65" s="1">
        <v>2</v>
      </c>
      <c r="LG65" s="1">
        <v>1</v>
      </c>
      <c r="LH65" s="1">
        <v>1</v>
      </c>
      <c r="LI65" s="1">
        <v>1</v>
      </c>
      <c r="LJ65" s="1">
        <v>1</v>
      </c>
      <c r="LK65" s="1">
        <v>4</v>
      </c>
      <c r="LL65" s="1">
        <v>2</v>
      </c>
      <c r="LM65" s="1">
        <v>1</v>
      </c>
      <c r="LN65" s="1">
        <v>1</v>
      </c>
      <c r="LO65" s="1">
        <v>1</v>
      </c>
      <c r="LP65" s="1">
        <v>5</v>
      </c>
      <c r="LQ65" s="1">
        <v>5</v>
      </c>
      <c r="LR65" s="1">
        <v>1</v>
      </c>
      <c r="LS65" s="1">
        <v>1</v>
      </c>
      <c r="LT65" s="1">
        <v>1</v>
      </c>
      <c r="LU65" s="1">
        <v>8</v>
      </c>
      <c r="LV65" s="1">
        <v>7</v>
      </c>
      <c r="LW65" s="1">
        <v>1</v>
      </c>
      <c r="LX65" s="1">
        <v>1</v>
      </c>
      <c r="LY65" s="1">
        <v>1</v>
      </c>
      <c r="LZ65" s="1">
        <v>10</v>
      </c>
      <c r="MA65" s="1">
        <v>8</v>
      </c>
      <c r="MB65" s="1">
        <v>1</v>
      </c>
      <c r="MC65" s="1">
        <v>1</v>
      </c>
      <c r="MD65" s="1">
        <v>10</v>
      </c>
      <c r="ME65" s="1">
        <v>2</v>
      </c>
      <c r="MF65" s="1">
        <v>1</v>
      </c>
      <c r="MG65" s="1">
        <v>1</v>
      </c>
      <c r="MH65" s="1">
        <v>1</v>
      </c>
      <c r="MI65" s="1">
        <v>5</v>
      </c>
      <c r="MJ65" s="1">
        <v>2</v>
      </c>
      <c r="MK65" s="1">
        <v>1</v>
      </c>
      <c r="ML65" s="1">
        <v>1</v>
      </c>
      <c r="MM65" s="1">
        <v>1</v>
      </c>
      <c r="MN65" s="1">
        <v>5</v>
      </c>
      <c r="MO65" s="1">
        <v>1</v>
      </c>
      <c r="MP65" s="1">
        <v>1</v>
      </c>
      <c r="MQ65" s="1">
        <v>1</v>
      </c>
      <c r="MR65" s="1">
        <v>3</v>
      </c>
      <c r="MS65" s="1">
        <v>2</v>
      </c>
      <c r="MT65" s="1">
        <v>1</v>
      </c>
      <c r="MU65" s="1">
        <v>1</v>
      </c>
      <c r="MV65" s="1">
        <v>4</v>
      </c>
      <c r="MW65" s="1">
        <v>1</v>
      </c>
      <c r="MX65" s="1">
        <v>1</v>
      </c>
      <c r="MY65" s="1">
        <v>1</v>
      </c>
      <c r="MZ65" s="1">
        <v>1</v>
      </c>
      <c r="NA65" s="1">
        <v>4</v>
      </c>
      <c r="NB65" s="1">
        <v>1</v>
      </c>
      <c r="NC65" s="1">
        <v>1</v>
      </c>
      <c r="ND65" s="1">
        <v>1</v>
      </c>
      <c r="NE65" s="1">
        <v>1</v>
      </c>
      <c r="NF65" s="1">
        <v>4</v>
      </c>
      <c r="NG65" s="1">
        <v>1</v>
      </c>
      <c r="NH65" s="1">
        <v>1</v>
      </c>
      <c r="NI65" s="1">
        <v>1</v>
      </c>
      <c r="NJ65" s="1">
        <v>3</v>
      </c>
      <c r="NK65" s="1">
        <v>1</v>
      </c>
      <c r="NL65" s="1">
        <v>1</v>
      </c>
      <c r="NM65" s="1">
        <v>2</v>
      </c>
      <c r="NN65" s="1">
        <v>2</v>
      </c>
      <c r="NO65" s="1">
        <v>1</v>
      </c>
      <c r="NP65" s="1">
        <v>1</v>
      </c>
      <c r="NQ65" s="1">
        <v>1</v>
      </c>
      <c r="NR65" s="1">
        <v>5</v>
      </c>
      <c r="NS65" s="1">
        <v>5</v>
      </c>
      <c r="NT65" s="1">
        <v>1</v>
      </c>
      <c r="NU65" s="1">
        <v>1</v>
      </c>
      <c r="NV65" s="1">
        <v>1</v>
      </c>
      <c r="NW65" s="1">
        <v>8</v>
      </c>
      <c r="NX65" s="1">
        <v>4</v>
      </c>
      <c r="NY65" s="1">
        <v>4</v>
      </c>
      <c r="NZ65" s="1">
        <v>4</v>
      </c>
      <c r="OA65" s="1">
        <v>1</v>
      </c>
      <c r="OB65" s="1">
        <v>1</v>
      </c>
      <c r="OC65" s="1">
        <v>1</v>
      </c>
      <c r="OD65" s="1">
        <v>7</v>
      </c>
      <c r="OE65" s="1">
        <v>1</v>
      </c>
      <c r="OF65" s="1">
        <v>1</v>
      </c>
      <c r="OG65" s="1">
        <v>2</v>
      </c>
      <c r="OH65" s="1">
        <v>1</v>
      </c>
      <c r="OI65" s="1">
        <v>1</v>
      </c>
      <c r="OJ65" s="1">
        <v>1</v>
      </c>
      <c r="OK65" s="1">
        <v>3</v>
      </c>
      <c r="OL65" s="1">
        <v>3</v>
      </c>
      <c r="OM65" s="1">
        <v>1</v>
      </c>
      <c r="ON65" s="1">
        <v>1</v>
      </c>
      <c r="OO65" s="1">
        <v>1</v>
      </c>
      <c r="OP65" s="1">
        <v>6</v>
      </c>
      <c r="OQ65" s="1">
        <v>9</v>
      </c>
      <c r="OR65" s="1">
        <v>1</v>
      </c>
      <c r="OS65" s="1">
        <v>1</v>
      </c>
      <c r="OT65" s="1">
        <v>1</v>
      </c>
      <c r="OU65" s="1">
        <v>12</v>
      </c>
      <c r="OV65" s="1">
        <v>5</v>
      </c>
      <c r="OW65" s="1">
        <v>1</v>
      </c>
      <c r="OX65" s="1">
        <v>1</v>
      </c>
      <c r="OY65" s="1">
        <v>1</v>
      </c>
      <c r="OZ65" s="1">
        <v>8</v>
      </c>
      <c r="PA65" s="1">
        <v>6</v>
      </c>
      <c r="PB65" s="1">
        <v>1</v>
      </c>
      <c r="PC65" s="1">
        <v>1</v>
      </c>
      <c r="PD65" s="1">
        <v>1</v>
      </c>
      <c r="PE65" s="1">
        <v>9</v>
      </c>
      <c r="PF65" s="1">
        <v>3</v>
      </c>
      <c r="PG65" s="1">
        <v>1</v>
      </c>
      <c r="PH65" s="1">
        <v>1</v>
      </c>
      <c r="PI65" s="1">
        <v>1</v>
      </c>
      <c r="PJ65" s="1">
        <v>6</v>
      </c>
      <c r="PK65" s="1">
        <v>1</v>
      </c>
      <c r="PL65" s="1">
        <v>1</v>
      </c>
      <c r="PM65" s="1">
        <v>1</v>
      </c>
      <c r="PN65" s="1">
        <v>3</v>
      </c>
      <c r="PO65" s="1">
        <v>2</v>
      </c>
      <c r="PP65" s="1">
        <v>1</v>
      </c>
      <c r="PQ65" s="1">
        <v>1</v>
      </c>
      <c r="PR65" s="1">
        <v>1</v>
      </c>
      <c r="PS65" s="1">
        <v>5</v>
      </c>
      <c r="PT65" s="1">
        <v>3</v>
      </c>
      <c r="PU65" s="1">
        <v>1</v>
      </c>
      <c r="PV65" s="1">
        <v>1</v>
      </c>
      <c r="PW65" s="1">
        <v>1</v>
      </c>
      <c r="PX65" s="1">
        <v>6</v>
      </c>
      <c r="PY65" s="1">
        <v>2</v>
      </c>
      <c r="PZ65" s="1">
        <v>1</v>
      </c>
      <c r="QA65" s="1">
        <v>1</v>
      </c>
      <c r="QB65" s="1">
        <v>1</v>
      </c>
      <c r="QC65" s="1">
        <v>5</v>
      </c>
      <c r="QD65" s="1">
        <v>1</v>
      </c>
      <c r="QE65" s="1">
        <v>1</v>
      </c>
      <c r="QF65" s="1">
        <v>1</v>
      </c>
      <c r="QG65" s="1">
        <v>1</v>
      </c>
      <c r="QH65" s="1">
        <v>2</v>
      </c>
      <c r="QI65" s="1">
        <v>4</v>
      </c>
      <c r="QJ65" s="1">
        <v>1</v>
      </c>
      <c r="QK65" s="1">
        <v>1</v>
      </c>
      <c r="QL65" s="1">
        <v>6</v>
      </c>
      <c r="QM65" s="1">
        <v>16</v>
      </c>
      <c r="QN65" s="1">
        <v>1</v>
      </c>
      <c r="QO65" s="1">
        <v>1</v>
      </c>
      <c r="QP65" s="1">
        <v>18</v>
      </c>
      <c r="QQ65" s="1">
        <v>8</v>
      </c>
      <c r="QR65" s="1">
        <v>1</v>
      </c>
      <c r="QS65" s="1">
        <v>1</v>
      </c>
      <c r="QT65" s="1">
        <v>10</v>
      </c>
      <c r="QU65" s="1">
        <v>15</v>
      </c>
      <c r="QV65" s="1">
        <v>1</v>
      </c>
      <c r="QW65" s="1">
        <v>1</v>
      </c>
      <c r="QX65" s="1">
        <v>17</v>
      </c>
      <c r="QY65" s="1">
        <v>4</v>
      </c>
      <c r="QZ65" s="1">
        <v>1</v>
      </c>
      <c r="RA65" s="1">
        <v>1</v>
      </c>
      <c r="RB65" s="1">
        <v>1</v>
      </c>
      <c r="RC65" s="1">
        <v>7</v>
      </c>
      <c r="RD65" s="1">
        <v>10</v>
      </c>
      <c r="RE65" s="1">
        <v>1</v>
      </c>
      <c r="RF65" s="1">
        <v>1</v>
      </c>
      <c r="RG65" s="1">
        <v>12</v>
      </c>
      <c r="RH65" s="1">
        <v>7</v>
      </c>
      <c r="RI65" s="1">
        <v>1</v>
      </c>
      <c r="RJ65" s="1">
        <v>1</v>
      </c>
      <c r="RK65" s="1">
        <v>1</v>
      </c>
      <c r="RL65" s="1">
        <v>10</v>
      </c>
      <c r="RM65" s="1">
        <v>9</v>
      </c>
      <c r="RN65" s="1">
        <v>1</v>
      </c>
      <c r="RO65" s="1">
        <v>1</v>
      </c>
      <c r="RP65" s="1">
        <v>1</v>
      </c>
      <c r="RQ65" s="1">
        <v>12</v>
      </c>
      <c r="RR65" s="1">
        <v>965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AAFAD-5E19-41B1-9378-A48E502BD4A5}">
  <sheetPr>
    <tabColor rgb="FFFFC000"/>
  </sheetPr>
  <dimension ref="A1:M966"/>
  <sheetViews>
    <sheetView zoomScale="84" zoomScaleNormal="84" workbookViewId="0">
      <selection activeCell="C670" sqref="C670"/>
    </sheetView>
  </sheetViews>
  <sheetFormatPr defaultRowHeight="15" x14ac:dyDescent="0.25"/>
  <cols>
    <col min="1" max="1" width="36.85546875" customWidth="1"/>
    <col min="2" max="2" width="22.7109375" customWidth="1"/>
    <col min="3" max="3" width="36.42578125" customWidth="1"/>
    <col min="9" max="9" width="10.7109375" bestFit="1" customWidth="1"/>
    <col min="10" max="10" width="11.7109375" customWidth="1"/>
    <col min="11" max="11" width="10.7109375" customWidth="1"/>
  </cols>
  <sheetData>
    <row r="1" spans="1:13" s="4" customFormat="1" ht="60" x14ac:dyDescent="0.25">
      <c r="A1" s="4" t="s">
        <v>486</v>
      </c>
      <c r="B1" s="4" t="s">
        <v>105</v>
      </c>
      <c r="C1" s="4" t="s">
        <v>389</v>
      </c>
      <c r="D1" s="4" t="s">
        <v>445</v>
      </c>
      <c r="E1" s="4" t="s">
        <v>441</v>
      </c>
      <c r="F1" s="4" t="s">
        <v>442</v>
      </c>
      <c r="G1" s="4" t="s">
        <v>481</v>
      </c>
      <c r="H1" s="4" t="s">
        <v>444</v>
      </c>
      <c r="I1" s="4" t="s">
        <v>106</v>
      </c>
      <c r="J1" s="4" t="s">
        <v>780</v>
      </c>
      <c r="K1" s="4" t="s">
        <v>732</v>
      </c>
      <c r="L1" s="4" t="s">
        <v>733</v>
      </c>
      <c r="M1" s="4" t="s">
        <v>479</v>
      </c>
    </row>
    <row r="2" spans="1:13" x14ac:dyDescent="0.25">
      <c r="A2" t="s">
        <v>12</v>
      </c>
      <c r="B2" t="s">
        <v>304</v>
      </c>
      <c r="C2" t="s">
        <v>305</v>
      </c>
      <c r="D2" s="1" t="str">
        <f>VLOOKUP(athlete_entries[[#This Row],[CATEGORY]],Categories!$A$1:$F$106,2,FALSE)</f>
        <v>Individual</v>
      </c>
      <c r="E2" s="1" t="str">
        <f>VLOOKUP(athlete_entries[[#This Row],[CATEGORY]],Categories!$A$1:$F$106,3,FALSE)</f>
        <v>Patterns</v>
      </c>
      <c r="F2" s="1" t="str">
        <f>VLOOKUP(athlete_entries[[#This Row],[CATEGORY]],Categories!$A$1:$F$106,4,FALSE)</f>
        <v>Junior</v>
      </c>
      <c r="G2" s="1" t="str">
        <f>VLOOKUP(athlete_entries[[#This Row],[CATEGORY]],Categories!$A$1:$F$106,5,FALSE)</f>
        <v>Mixed</v>
      </c>
      <c r="H2" s="1" t="str">
        <f>VLOOKUP(athlete_entries[[#This Row],[CATEGORY]],Categories!$A$1:$F$106,6,FALSE)</f>
        <v>A D01-D06</v>
      </c>
      <c r="I2" s="1" t="str">
        <f t="array" ref="I2">_xlfn.IFNA(INDEX(Results__5[#All],MATCH(athlete_entries[[#This Row],[CATEGORY]]&amp;athlete_entries[[#This Row],[Name]],Results__5[[#All],[Category]]&amp;Results__5[[#All],[Name]],0),MATCH(athlete_entries[[#Headers],[Result]],Results__5[#Headers],0)),"0. None")</f>
        <v>0. None</v>
      </c>
      <c r="J2" s="1" t="str">
        <f>IF(AND(athlete_entries[[#This Row],[Result]]="2. Silver",K2=2),"0. None",IF(AND(athlete_entries[[#This Row],[Result]]="3. Bronze",K2=3),"0. None",athlete_entries[[#This Row],[Result]]))</f>
        <v>0. None</v>
      </c>
      <c r="K2" s="1">
        <f>INDEX(Categories_and_entries__2[[#All],[Category]:[Entries]],MATCH(athlete_entries[[#This Row],[CATEGORY]],Categories_and_entries__2[[#All],[Category]],0),MATCH("Entries",Categories_and_entries__2[[#Headers],[Category]:[Entries]],0))</f>
        <v>6</v>
      </c>
      <c r="L2" s="1">
        <f>COUNTIFS(athlete_entries[CATEGORY],athlete_entries[[#This Row],[CATEGORY]],athlete_entries[Club Full],athlete_entries[[#This Row],[Club Full]])</f>
        <v>1</v>
      </c>
      <c r="M2" s="1" t="str">
        <f>INDEX(Participation_Count_Clubs__24[#All],MATCH(athlete_entries[[#This Row],[Club Full]],Participation_Count_Clubs__24[[#All],[Club Full]],0),MATCH("Club Size Entries",Participation_Count_Clubs__24[#Headers],0))</f>
        <v>XS</v>
      </c>
    </row>
    <row r="3" spans="1:13" x14ac:dyDescent="0.25">
      <c r="A3" t="s">
        <v>72</v>
      </c>
      <c r="B3" t="s">
        <v>304</v>
      </c>
      <c r="C3" t="s">
        <v>305</v>
      </c>
      <c r="D3" s="1" t="str">
        <f>VLOOKUP(athlete_entries[[#This Row],[CATEGORY]],Categories!$A$1:$F$106,2,FALSE)</f>
        <v>Individual</v>
      </c>
      <c r="E3" s="1" t="str">
        <f>VLOOKUP(athlete_entries[[#This Row],[CATEGORY]],Categories!$A$1:$F$106,3,FALSE)</f>
        <v>Sparring</v>
      </c>
      <c r="F3" s="1" t="str">
        <f>VLOOKUP(athlete_entries[[#This Row],[CATEGORY]],Categories!$A$1:$F$106,4,FALSE)</f>
        <v>Junior</v>
      </c>
      <c r="G3" s="1" t="str">
        <f>VLOOKUP(athlete_entries[[#This Row],[CATEGORY]],Categories!$A$1:$F$106,5,FALSE)</f>
        <v>Male</v>
      </c>
      <c r="H3" s="1" t="str">
        <f>VLOOKUP(athlete_entries[[#This Row],[CATEGORY]],Categories!$A$1:$F$106,6,FALSE)</f>
        <v>A+B G04-D06</v>
      </c>
      <c r="I3" s="1" t="str">
        <f t="array" ref="I3">_xlfn.IFNA(INDEX(Results__5[#All],MATCH(athlete_entries[[#This Row],[CATEGORY]]&amp;athlete_entries[[#This Row],[Name]],Results__5[[#All],[Category]]&amp;Results__5[[#All],[Name]],0),MATCH(athlete_entries[[#Headers],[Result]],Results__5[#Headers],0)),"0. None")</f>
        <v>2. Silver</v>
      </c>
      <c r="J3" s="1" t="str">
        <f>IF(AND(athlete_entries[[#This Row],[Result]]="2. Silver",K3=2),"0. None",IF(AND(athlete_entries[[#This Row],[Result]]="3. Bronze",K3=3),"0. None",athlete_entries[[#This Row],[Result]]))</f>
        <v>2. Silver</v>
      </c>
      <c r="K3" s="1">
        <f>INDEX(Categories_and_entries__2[[#All],[Category]:[Entries]],MATCH(athlete_entries[[#This Row],[CATEGORY]],Categories_and_entries__2[[#All],[Category]],0),MATCH("Entries",Categories_and_entries__2[[#Headers],[Category]:[Entries]],0))</f>
        <v>5</v>
      </c>
      <c r="L3" s="1">
        <f>COUNTIFS(athlete_entries[CATEGORY],athlete_entries[[#This Row],[CATEGORY]],athlete_entries[Club Full],athlete_entries[[#This Row],[Club Full]])</f>
        <v>1</v>
      </c>
      <c r="M3" s="1" t="str">
        <f>INDEX(Participation_Count_Clubs__24[#All],MATCH(athlete_entries[[#This Row],[Club Full]],Participation_Count_Clubs__24[[#All],[Club Full]],0),MATCH("Club Size Entries",Participation_Count_Clubs__24[#Headers],0))</f>
        <v>XS</v>
      </c>
    </row>
    <row r="4" spans="1:13" x14ac:dyDescent="0.25">
      <c r="A4" t="s">
        <v>96</v>
      </c>
      <c r="B4" t="s">
        <v>304</v>
      </c>
      <c r="C4" t="s">
        <v>305</v>
      </c>
      <c r="D4" s="1" t="str">
        <f>VLOOKUP(athlete_entries[[#This Row],[CATEGORY]],Categories!$A$1:$F$106,2,FALSE)</f>
        <v>Individual</v>
      </c>
      <c r="E4" s="1" t="str">
        <f>VLOOKUP(athlete_entries[[#This Row],[CATEGORY]],Categories!$A$1:$F$106,3,FALSE)</f>
        <v>Sparring</v>
      </c>
      <c r="F4" s="1" t="str">
        <f>VLOOKUP(athlete_entries[[#This Row],[CATEGORY]],Categories!$A$1:$F$106,4,FALSE)</f>
        <v>Junior</v>
      </c>
      <c r="G4" s="1" t="str">
        <f>VLOOKUP(athlete_entries[[#This Row],[CATEGORY]],Categories!$A$1:$F$106,5,FALSE)</f>
        <v>Male</v>
      </c>
      <c r="H4" s="1" t="str">
        <f>VLOOKUP(athlete_entries[[#This Row],[CATEGORY]],Categories!$A$1:$F$106,6,FALSE)</f>
        <v>A+B G04-D06</v>
      </c>
      <c r="I4" s="1" t="str">
        <f t="array" ref="I4">_xlfn.IFNA(INDEX(Results__5[#All],MATCH(athlete_entries[[#This Row],[CATEGORY]]&amp;athlete_entries[[#This Row],[Name]],Results__5[[#All],[Category]]&amp;Results__5[[#All],[Name]],0),MATCH(athlete_entries[[#Headers],[Result]],Results__5[#Headers],0)),"0. None")</f>
        <v>0. None</v>
      </c>
      <c r="J4" s="1" t="str">
        <f>IF(AND(athlete_entries[[#This Row],[Result]]="2. Silver",K4=2),"0. None",IF(AND(athlete_entries[[#This Row],[Result]]="3. Bronze",K4=3),"0. None",athlete_entries[[#This Row],[Result]]))</f>
        <v>0. None</v>
      </c>
      <c r="K4" s="1">
        <f>INDEX(Categories_and_entries__2[[#All],[Category]:[Entries]],MATCH(athlete_entries[[#This Row],[CATEGORY]],Categories_and_entries__2[[#All],[Category]],0),MATCH("Entries",Categories_and_entries__2[[#Headers],[Category]:[Entries]],0))</f>
        <v>18</v>
      </c>
      <c r="L4" s="1">
        <f>COUNTIFS(athlete_entries[CATEGORY],athlete_entries[[#This Row],[CATEGORY]],athlete_entries[Club Full],athlete_entries[[#This Row],[Club Full]])</f>
        <v>1</v>
      </c>
      <c r="M4" s="1" t="str">
        <f>INDEX(Participation_Count_Clubs__24[#All],MATCH(athlete_entries[[#This Row],[Club Full]],Participation_Count_Clubs__24[[#All],[Club Full]],0),MATCH("Club Size Entries",Participation_Count_Clubs__24[#Headers],0))</f>
        <v>XS</v>
      </c>
    </row>
    <row r="5" spans="1:13" x14ac:dyDescent="0.25">
      <c r="A5" t="s">
        <v>100</v>
      </c>
      <c r="B5" t="s">
        <v>304</v>
      </c>
      <c r="C5" t="s">
        <v>305</v>
      </c>
      <c r="D5" s="1" t="str">
        <f>VLOOKUP(athlete_entries[[#This Row],[CATEGORY]],Categories!$A$1:$F$106,2,FALSE)</f>
        <v>Individual</v>
      </c>
      <c r="E5" s="1" t="str">
        <f>VLOOKUP(athlete_entries[[#This Row],[CATEGORY]],Categories!$A$1:$F$106,3,FALSE)</f>
        <v>Power</v>
      </c>
      <c r="F5" s="1" t="str">
        <f>VLOOKUP(athlete_entries[[#This Row],[CATEGORY]],Categories!$A$1:$F$106,4,FALSE)</f>
        <v>Junior</v>
      </c>
      <c r="G5" s="1" t="str">
        <f>VLOOKUP(athlete_entries[[#This Row],[CATEGORY]],Categories!$A$1:$F$106,5,FALSE)</f>
        <v>Male</v>
      </c>
      <c r="H5" s="1" t="str">
        <f>VLOOKUP(athlete_entries[[#This Row],[CATEGORY]],Categories!$A$1:$F$106,6,FALSE)</f>
        <v>A+B G04-D06</v>
      </c>
      <c r="I5" s="1" t="str">
        <f t="array" ref="I5">_xlfn.IFNA(INDEX(Results__5[#All],MATCH(athlete_entries[[#This Row],[CATEGORY]]&amp;athlete_entries[[#This Row],[Name]],Results__5[[#All],[Category]]&amp;Results__5[[#All],[Name]],0),MATCH(athlete_entries[[#Headers],[Result]],Results__5[#Headers],0)),"0. None")</f>
        <v>0. None</v>
      </c>
      <c r="J5" s="1" t="str">
        <f>IF(AND(athlete_entries[[#This Row],[Result]]="2. Silver",K5=2),"0. None",IF(AND(athlete_entries[[#This Row],[Result]]="3. Bronze",K5=3),"0. None",athlete_entries[[#This Row],[Result]]))</f>
        <v>0. None</v>
      </c>
      <c r="K5" s="1">
        <f>INDEX(Categories_and_entries__2[[#All],[Category]:[Entries]],MATCH(athlete_entries[[#This Row],[CATEGORY]],Categories_and_entries__2[[#All],[Category]],0),MATCH("Entries",Categories_and_entries__2[[#Headers],[Category]:[Entries]],0))</f>
        <v>12</v>
      </c>
      <c r="L5" s="1">
        <f>COUNTIFS(athlete_entries[CATEGORY],athlete_entries[[#This Row],[CATEGORY]],athlete_entries[Club Full],athlete_entries[[#This Row],[Club Full]])</f>
        <v>1</v>
      </c>
      <c r="M5" s="1" t="str">
        <f>INDEX(Participation_Count_Clubs__24[#All],MATCH(athlete_entries[[#This Row],[Club Full]],Participation_Count_Clubs__24[[#All],[Club Full]],0),MATCH("Club Size Entries",Participation_Count_Clubs__24[#Headers],0))</f>
        <v>XS</v>
      </c>
    </row>
    <row r="6" spans="1:13" x14ac:dyDescent="0.25">
      <c r="A6" t="s">
        <v>23</v>
      </c>
      <c r="B6" t="s">
        <v>665</v>
      </c>
      <c r="C6" t="s">
        <v>460</v>
      </c>
      <c r="D6" s="1" t="str">
        <f>VLOOKUP(athlete_entries[[#This Row],[CATEGORY]],Categories!$A$1:$F$106,2,FALSE)</f>
        <v>Individual</v>
      </c>
      <c r="E6" s="1" t="str">
        <f>VLOOKUP(athlete_entries[[#This Row],[CATEGORY]],Categories!$A$1:$F$106,3,FALSE)</f>
        <v>Patterns</v>
      </c>
      <c r="F6" s="1" t="str">
        <f>VLOOKUP(athlete_entries[[#This Row],[CATEGORY]],Categories!$A$1:$F$106,4,FALSE)</f>
        <v>Senior</v>
      </c>
      <c r="G6" s="1" t="str">
        <f>VLOOKUP(athlete_entries[[#This Row],[CATEGORY]],Categories!$A$1:$F$106,5,FALSE)</f>
        <v>Female</v>
      </c>
      <c r="H6" s="1" t="str">
        <f>VLOOKUP(athlete_entries[[#This Row],[CATEGORY]],Categories!$A$1:$F$106,6,FALSE)</f>
        <v>A D01-D06</v>
      </c>
      <c r="I6" s="1" t="str">
        <f t="array" ref="I6">_xlfn.IFNA(INDEX(Results__5[#All],MATCH(athlete_entries[[#This Row],[CATEGORY]]&amp;athlete_entries[[#This Row],[Name]],Results__5[[#All],[Category]]&amp;Results__5[[#All],[Name]],0),MATCH(athlete_entries[[#Headers],[Result]],Results__5[#Headers],0)),"0. None")</f>
        <v>0. None</v>
      </c>
      <c r="J6" s="1" t="str">
        <f>IF(AND(athlete_entries[[#This Row],[Result]]="2. Silver",K6=2),"0. None",IF(AND(athlete_entries[[#This Row],[Result]]="3. Bronze",K6=3),"0. None",athlete_entries[[#This Row],[Result]]))</f>
        <v>0. None</v>
      </c>
      <c r="K6" s="1">
        <f>INDEX(Categories_and_entries__2[[#All],[Category]:[Entries]],MATCH(athlete_entries[[#This Row],[CATEGORY]],Categories_and_entries__2[[#All],[Category]],0),MATCH("Entries",Categories_and_entries__2[[#Headers],[Category]:[Entries]],0))</f>
        <v>10</v>
      </c>
      <c r="L6" s="1">
        <f>COUNTIFS(athlete_entries[CATEGORY],athlete_entries[[#This Row],[CATEGORY]],athlete_entries[Club Full],athlete_entries[[#This Row],[Club Full]])</f>
        <v>1</v>
      </c>
      <c r="M6" s="1" t="str">
        <f>INDEX(Participation_Count_Clubs__24[#All],MATCH(athlete_entries[[#This Row],[Club Full]],Participation_Count_Clubs__24[[#All],[Club Full]],0),MATCH("Club Size Entries",Participation_Count_Clubs__24[#Headers],0))</f>
        <v>XS</v>
      </c>
    </row>
    <row r="7" spans="1:13" x14ac:dyDescent="0.25">
      <c r="A7" t="s">
        <v>5</v>
      </c>
      <c r="B7" t="s">
        <v>352</v>
      </c>
      <c r="C7" t="s">
        <v>316</v>
      </c>
      <c r="D7" s="1" t="str">
        <f>VLOOKUP(athlete_entries[[#This Row],[CATEGORY]],Categories!$A$1:$F$106,2,FALSE)</f>
        <v>Individual</v>
      </c>
      <c r="E7" s="1" t="str">
        <f>VLOOKUP(athlete_entries[[#This Row],[CATEGORY]],Categories!$A$1:$F$106,3,FALSE)</f>
        <v>Patterns</v>
      </c>
      <c r="F7" s="1" t="str">
        <f>VLOOKUP(athlete_entries[[#This Row],[CATEGORY]],Categories!$A$1:$F$106,4,FALSE)</f>
        <v>Youth</v>
      </c>
      <c r="G7" s="1" t="str">
        <f>VLOOKUP(athlete_entries[[#This Row],[CATEGORY]],Categories!$A$1:$F$106,5,FALSE)</f>
        <v>Female</v>
      </c>
      <c r="H7" s="1" t="str">
        <f>VLOOKUP(athlete_entries[[#This Row],[CATEGORY]],Categories!$A$1:$F$106,6,FALSE)</f>
        <v>C G10-G05</v>
      </c>
      <c r="I7" s="1" t="str">
        <f t="array" ref="I7">_xlfn.IFNA(INDEX(Results__5[#All],MATCH(athlete_entries[[#This Row],[CATEGORY]]&amp;athlete_entries[[#This Row],[Name]],Results__5[[#All],[Category]]&amp;Results__5[[#All],[Name]],0),MATCH(athlete_entries[[#Headers],[Result]],Results__5[#Headers],0)),"0. None")</f>
        <v>0. None</v>
      </c>
      <c r="J7" s="1" t="str">
        <f>IF(AND(athlete_entries[[#This Row],[Result]]="2. Silver",K7=2),"0. None",IF(AND(athlete_entries[[#This Row],[Result]]="3. Bronze",K7=3),"0. None",athlete_entries[[#This Row],[Result]]))</f>
        <v>0. None</v>
      </c>
      <c r="K7" s="1">
        <f>INDEX(Categories_and_entries__2[[#All],[Category]:[Entries]],MATCH(athlete_entries[[#This Row],[CATEGORY]],Categories_and_entries__2[[#All],[Category]],0),MATCH("Entries",Categories_and_entries__2[[#Headers],[Category]:[Entries]],0))</f>
        <v>22</v>
      </c>
      <c r="L7" s="1">
        <f>COUNTIFS(athlete_entries[CATEGORY],athlete_entries[[#This Row],[CATEGORY]],athlete_entries[Club Full],athlete_entries[[#This Row],[Club Full]])</f>
        <v>1</v>
      </c>
      <c r="M7" s="1" t="str">
        <f>INDEX(Participation_Count_Clubs__24[#All],MATCH(athlete_entries[[#This Row],[Club Full]],Participation_Count_Clubs__24[[#All],[Club Full]],0),MATCH("Club Size Entries",Participation_Count_Clubs__24[#Headers],0))</f>
        <v>M</v>
      </c>
    </row>
    <row r="8" spans="1:13" x14ac:dyDescent="0.25">
      <c r="A8" t="s">
        <v>8</v>
      </c>
      <c r="B8" t="s">
        <v>614</v>
      </c>
      <c r="C8" t="s">
        <v>316</v>
      </c>
      <c r="D8" s="1" t="str">
        <f>VLOOKUP(athlete_entries[[#This Row],[CATEGORY]],Categories!$A$1:$F$106,2,FALSE)</f>
        <v>Individual</v>
      </c>
      <c r="E8" s="1" t="str">
        <f>VLOOKUP(athlete_entries[[#This Row],[CATEGORY]],Categories!$A$1:$F$106,3,FALSE)</f>
        <v>Patterns</v>
      </c>
      <c r="F8" s="1" t="str">
        <f>VLOOKUP(athlete_entries[[#This Row],[CATEGORY]],Categories!$A$1:$F$106,4,FALSE)</f>
        <v>Youth</v>
      </c>
      <c r="G8" s="1" t="str">
        <f>VLOOKUP(athlete_entries[[#This Row],[CATEGORY]],Categories!$A$1:$F$106,5,FALSE)</f>
        <v>Male</v>
      </c>
      <c r="H8" s="1" t="str">
        <f>VLOOKUP(athlete_entries[[#This Row],[CATEGORY]],Categories!$A$1:$F$106,6,FALSE)</f>
        <v>B G04-G01</v>
      </c>
      <c r="I8" s="1" t="str">
        <f t="array" ref="I8">_xlfn.IFNA(INDEX(Results__5[#All],MATCH(athlete_entries[[#This Row],[CATEGORY]]&amp;athlete_entries[[#This Row],[Name]],Results__5[[#All],[Category]]&amp;Results__5[[#All],[Name]],0),MATCH(athlete_entries[[#Headers],[Result]],Results__5[#Headers],0)),"0. None")</f>
        <v>0. None</v>
      </c>
      <c r="J8" s="1" t="str">
        <f>IF(AND(athlete_entries[[#This Row],[Result]]="2. Silver",K8=2),"0. None",IF(AND(athlete_entries[[#This Row],[Result]]="3. Bronze",K8=3),"0. None",athlete_entries[[#This Row],[Result]]))</f>
        <v>0. None</v>
      </c>
      <c r="K8" s="1">
        <f>INDEX(Categories_and_entries__2[[#All],[Category]:[Entries]],MATCH(athlete_entries[[#This Row],[CATEGORY]],Categories_and_entries__2[[#All],[Category]],0),MATCH("Entries",Categories_and_entries__2[[#Headers],[Category]:[Entries]],0))</f>
        <v>19</v>
      </c>
      <c r="L8" s="1">
        <f>COUNTIFS(athlete_entries[CATEGORY],athlete_entries[[#This Row],[CATEGORY]],athlete_entries[Club Full],athlete_entries[[#This Row],[Club Full]])</f>
        <v>2</v>
      </c>
      <c r="M8" s="1" t="str">
        <f>INDEX(Participation_Count_Clubs__24[#All],MATCH(athlete_entries[[#This Row],[Club Full]],Participation_Count_Clubs__24[[#All],[Club Full]],0),MATCH("Club Size Entries",Participation_Count_Clubs__24[#Headers],0))</f>
        <v>M</v>
      </c>
    </row>
    <row r="9" spans="1:13" x14ac:dyDescent="0.25">
      <c r="A9" t="s">
        <v>8</v>
      </c>
      <c r="B9" t="s">
        <v>615</v>
      </c>
      <c r="C9" t="s">
        <v>316</v>
      </c>
      <c r="D9" s="1" t="str">
        <f>VLOOKUP(athlete_entries[[#This Row],[CATEGORY]],Categories!$A$1:$F$106,2,FALSE)</f>
        <v>Individual</v>
      </c>
      <c r="E9" s="1" t="str">
        <f>VLOOKUP(athlete_entries[[#This Row],[CATEGORY]],Categories!$A$1:$F$106,3,FALSE)</f>
        <v>Patterns</v>
      </c>
      <c r="F9" s="1" t="str">
        <f>VLOOKUP(athlete_entries[[#This Row],[CATEGORY]],Categories!$A$1:$F$106,4,FALSE)</f>
        <v>Youth</v>
      </c>
      <c r="G9" s="1" t="str">
        <f>VLOOKUP(athlete_entries[[#This Row],[CATEGORY]],Categories!$A$1:$F$106,5,FALSE)</f>
        <v>Male</v>
      </c>
      <c r="H9" s="1" t="str">
        <f>VLOOKUP(athlete_entries[[#This Row],[CATEGORY]],Categories!$A$1:$F$106,6,FALSE)</f>
        <v>B G04-G01</v>
      </c>
      <c r="I9" s="1" t="str">
        <f t="array" ref="I9">_xlfn.IFNA(INDEX(Results__5[#All],MATCH(athlete_entries[[#This Row],[CATEGORY]]&amp;athlete_entries[[#This Row],[Name]],Results__5[[#All],[Category]]&amp;Results__5[[#All],[Name]],0),MATCH(athlete_entries[[#Headers],[Result]],Results__5[#Headers],0)),"0. None")</f>
        <v>0. None</v>
      </c>
      <c r="J9" s="1" t="str">
        <f>IF(AND(athlete_entries[[#This Row],[Result]]="2. Silver",K9=2),"0. None",IF(AND(athlete_entries[[#This Row],[Result]]="3. Bronze",K9=3),"0. None",athlete_entries[[#This Row],[Result]]))</f>
        <v>0. None</v>
      </c>
      <c r="K9" s="1">
        <f>INDEX(Categories_and_entries__2[[#All],[Category]:[Entries]],MATCH(athlete_entries[[#This Row],[CATEGORY]],Categories_and_entries__2[[#All],[Category]],0),MATCH("Entries",Categories_and_entries__2[[#Headers],[Category]:[Entries]],0))</f>
        <v>19</v>
      </c>
      <c r="L9" s="1">
        <f>COUNTIFS(athlete_entries[CATEGORY],athlete_entries[[#This Row],[CATEGORY]],athlete_entries[Club Full],athlete_entries[[#This Row],[Club Full]])</f>
        <v>2</v>
      </c>
      <c r="M9" s="1" t="str">
        <f>INDEX(Participation_Count_Clubs__24[#All],MATCH(athlete_entries[[#This Row],[Club Full]],Participation_Count_Clubs__24[[#All],[Club Full]],0),MATCH("Club Size Entries",Participation_Count_Clubs__24[#Headers],0))</f>
        <v>M</v>
      </c>
    </row>
    <row r="10" spans="1:13" x14ac:dyDescent="0.25">
      <c r="A10" t="s">
        <v>22</v>
      </c>
      <c r="B10" t="s">
        <v>343</v>
      </c>
      <c r="C10" t="s">
        <v>316</v>
      </c>
      <c r="D10" s="1" t="str">
        <f>VLOOKUP(athlete_entries[[#This Row],[CATEGORY]],Categories!$A$1:$F$106,2,FALSE)</f>
        <v>Individual</v>
      </c>
      <c r="E10" s="1" t="str">
        <f>VLOOKUP(athlete_entries[[#This Row],[CATEGORY]],Categories!$A$1:$F$106,3,FALSE)</f>
        <v>Patterns</v>
      </c>
      <c r="F10" s="1" t="str">
        <f>VLOOKUP(athlete_entries[[#This Row],[CATEGORY]],Categories!$A$1:$F$106,4,FALSE)</f>
        <v>Senior</v>
      </c>
      <c r="G10" s="1" t="str">
        <f>VLOOKUP(athlete_entries[[#This Row],[CATEGORY]],Categories!$A$1:$F$106,5,FALSE)</f>
        <v>Female</v>
      </c>
      <c r="H10" s="1" t="str">
        <f>VLOOKUP(athlete_entries[[#This Row],[CATEGORY]],Categories!$A$1:$F$106,6,FALSE)</f>
        <v>A D01-D06</v>
      </c>
      <c r="I10" s="1" t="str">
        <f t="array" ref="I10">_xlfn.IFNA(INDEX(Results__5[#All],MATCH(athlete_entries[[#This Row],[CATEGORY]]&amp;athlete_entries[[#This Row],[Name]],Results__5[[#All],[Category]]&amp;Results__5[[#All],[Name]],0),MATCH(athlete_entries[[#Headers],[Result]],Results__5[#Headers],0)),"0. None")</f>
        <v>3. Bronze</v>
      </c>
      <c r="J10" s="1" t="str">
        <f>IF(AND(athlete_entries[[#This Row],[Result]]="2. Silver",K10=2),"0. None",IF(AND(athlete_entries[[#This Row],[Result]]="3. Bronze",K10=3),"0. None",athlete_entries[[#This Row],[Result]]))</f>
        <v>3. Bronze</v>
      </c>
      <c r="K10" s="1">
        <f>INDEX(Categories_and_entries__2[[#All],[Category]:[Entries]],MATCH(athlete_entries[[#This Row],[CATEGORY]],Categories_and_entries__2[[#All],[Category]],0),MATCH("Entries",Categories_and_entries__2[[#Headers],[Category]:[Entries]],0))</f>
        <v>9</v>
      </c>
      <c r="L10" s="1">
        <f>COUNTIFS(athlete_entries[CATEGORY],athlete_entries[[#This Row],[CATEGORY]],athlete_entries[Club Full],athlete_entries[[#This Row],[Club Full]])</f>
        <v>1</v>
      </c>
      <c r="M10" s="1" t="str">
        <f>INDEX(Participation_Count_Clubs__24[#All],MATCH(athlete_entries[[#This Row],[Club Full]],Participation_Count_Clubs__24[[#All],[Club Full]],0),MATCH("Club Size Entries",Participation_Count_Clubs__24[#Headers],0))</f>
        <v>M</v>
      </c>
    </row>
    <row r="11" spans="1:13" x14ac:dyDescent="0.25">
      <c r="A11" t="s">
        <v>29</v>
      </c>
      <c r="B11" t="s">
        <v>315</v>
      </c>
      <c r="C11" t="s">
        <v>316</v>
      </c>
      <c r="D11" s="1" t="str">
        <f>VLOOKUP(athlete_entries[[#This Row],[CATEGORY]],Categories!$A$1:$F$106,2,FALSE)</f>
        <v>Individual</v>
      </c>
      <c r="E11" s="1" t="str">
        <f>VLOOKUP(athlete_entries[[#This Row],[CATEGORY]],Categories!$A$1:$F$106,3,FALSE)</f>
        <v>Patterns</v>
      </c>
      <c r="F11" s="1" t="str">
        <f>VLOOKUP(athlete_entries[[#This Row],[CATEGORY]],Categories!$A$1:$F$106,4,FALSE)</f>
        <v>Senior</v>
      </c>
      <c r="G11" s="1" t="str">
        <f>VLOOKUP(athlete_entries[[#This Row],[CATEGORY]],Categories!$A$1:$F$106,5,FALSE)</f>
        <v>Male</v>
      </c>
      <c r="H11" s="1" t="str">
        <f>VLOOKUP(athlete_entries[[#This Row],[CATEGORY]],Categories!$A$1:$F$106,6,FALSE)</f>
        <v>A D01-D06</v>
      </c>
      <c r="I11" s="1" t="str">
        <f t="array" ref="I11">_xlfn.IFNA(INDEX(Results__5[#All],MATCH(athlete_entries[[#This Row],[CATEGORY]]&amp;athlete_entries[[#This Row],[Name]],Results__5[[#All],[Category]]&amp;Results__5[[#All],[Name]],0),MATCH(athlete_entries[[#Headers],[Result]],Results__5[#Headers],0)),"0. None")</f>
        <v>0. None</v>
      </c>
      <c r="J11" s="1" t="str">
        <f>IF(AND(athlete_entries[[#This Row],[Result]]="2. Silver",K11=2),"0. None",IF(AND(athlete_entries[[#This Row],[Result]]="3. Bronze",K11=3),"0. None",athlete_entries[[#This Row],[Result]]))</f>
        <v>0. None</v>
      </c>
      <c r="K11" s="1">
        <f>INDEX(Categories_and_entries__2[[#All],[Category]:[Entries]],MATCH(athlete_entries[[#This Row],[CATEGORY]],Categories_and_entries__2[[#All],[Category]],0),MATCH("Entries",Categories_and_entries__2[[#Headers],[Category]:[Entries]],0))</f>
        <v>10</v>
      </c>
      <c r="L11" s="1">
        <f>COUNTIFS(athlete_entries[CATEGORY],athlete_entries[[#This Row],[CATEGORY]],athlete_entries[Club Full],athlete_entries[[#This Row],[Club Full]])</f>
        <v>1</v>
      </c>
      <c r="M11" s="1" t="str">
        <f>INDEX(Participation_Count_Clubs__24[#All],MATCH(athlete_entries[[#This Row],[Club Full]],Participation_Count_Clubs__24[[#All],[Club Full]],0),MATCH("Club Size Entries",Participation_Count_Clubs__24[#Headers],0))</f>
        <v>M</v>
      </c>
    </row>
    <row r="12" spans="1:13" x14ac:dyDescent="0.25">
      <c r="A12" t="s">
        <v>44</v>
      </c>
      <c r="B12" t="s">
        <v>352</v>
      </c>
      <c r="C12" t="s">
        <v>316</v>
      </c>
      <c r="D12" s="1" t="str">
        <f>VLOOKUP(athlete_entries[[#This Row],[CATEGORY]],Categories!$A$1:$F$106,2,FALSE)</f>
        <v>Individual</v>
      </c>
      <c r="E12" s="1" t="str">
        <f>VLOOKUP(athlete_entries[[#This Row],[CATEGORY]],Categories!$A$1:$F$106,3,FALSE)</f>
        <v>Sparring</v>
      </c>
      <c r="F12" s="1" t="str">
        <f>VLOOKUP(athlete_entries[[#This Row],[CATEGORY]],Categories!$A$1:$F$106,4,FALSE)</f>
        <v>Youth</v>
      </c>
      <c r="G12" s="1" t="str">
        <f>VLOOKUP(athlete_entries[[#This Row],[CATEGORY]],Categories!$A$1:$F$106,5,FALSE)</f>
        <v>Female</v>
      </c>
      <c r="H12" s="1" t="str">
        <f>VLOOKUP(athlete_entries[[#This Row],[CATEGORY]],Categories!$A$1:$F$106,6,FALSE)</f>
        <v>C G10-G05</v>
      </c>
      <c r="I12" s="1" t="str">
        <f t="array" ref="I12">_xlfn.IFNA(INDEX(Results__5[#All],MATCH(athlete_entries[[#This Row],[CATEGORY]]&amp;athlete_entries[[#This Row],[Name]],Results__5[[#All],[Category]]&amp;Results__5[[#All],[Name]],0),MATCH(athlete_entries[[#Headers],[Result]],Results__5[#Headers],0)),"0. None")</f>
        <v>3. Bronze</v>
      </c>
      <c r="J12" s="1" t="str">
        <f>IF(AND(athlete_entries[[#This Row],[Result]]="2. Silver",K12=2),"0. None",IF(AND(athlete_entries[[#This Row],[Result]]="3. Bronze",K12=3),"0. None",athlete_entries[[#This Row],[Result]]))</f>
        <v>3. Bronze</v>
      </c>
      <c r="K12" s="1">
        <f>INDEX(Categories_and_entries__2[[#All],[Category]:[Entries]],MATCH(athlete_entries[[#This Row],[CATEGORY]],Categories_and_entries__2[[#All],[Category]],0),MATCH("Entries",Categories_and_entries__2[[#Headers],[Category]:[Entries]],0))</f>
        <v>11</v>
      </c>
      <c r="L12" s="1">
        <f>COUNTIFS(athlete_entries[CATEGORY],athlete_entries[[#This Row],[CATEGORY]],athlete_entries[Club Full],athlete_entries[[#This Row],[Club Full]])</f>
        <v>1</v>
      </c>
      <c r="M12" s="1" t="str">
        <f>INDEX(Participation_Count_Clubs__24[#All],MATCH(athlete_entries[[#This Row],[Club Full]],Participation_Count_Clubs__24[[#All],[Club Full]],0),MATCH("Club Size Entries",Participation_Count_Clubs__24[#Headers],0))</f>
        <v>M</v>
      </c>
    </row>
    <row r="13" spans="1:13" x14ac:dyDescent="0.25">
      <c r="A13" t="s">
        <v>48</v>
      </c>
      <c r="B13" t="s">
        <v>614</v>
      </c>
      <c r="C13" t="s">
        <v>316</v>
      </c>
      <c r="D13" s="1" t="str">
        <f>VLOOKUP(athlete_entries[[#This Row],[CATEGORY]],Categories!$A$1:$F$106,2,FALSE)</f>
        <v>Individual</v>
      </c>
      <c r="E13" s="1" t="str">
        <f>VLOOKUP(athlete_entries[[#This Row],[CATEGORY]],Categories!$A$1:$F$106,3,FALSE)</f>
        <v>Sparring</v>
      </c>
      <c r="F13" s="1" t="str">
        <f>VLOOKUP(athlete_entries[[#This Row],[CATEGORY]],Categories!$A$1:$F$106,4,FALSE)</f>
        <v>Youth</v>
      </c>
      <c r="G13" s="1" t="str">
        <f>VLOOKUP(athlete_entries[[#This Row],[CATEGORY]],Categories!$A$1:$F$106,5,FALSE)</f>
        <v>Male</v>
      </c>
      <c r="H13" s="1" t="str">
        <f>VLOOKUP(athlete_entries[[#This Row],[CATEGORY]],Categories!$A$1:$F$106,6,FALSE)</f>
        <v>A+B G04-D06</v>
      </c>
      <c r="I13" s="1" t="str">
        <f t="array" ref="I13">_xlfn.IFNA(INDEX(Results__5[#All],MATCH(athlete_entries[[#This Row],[CATEGORY]]&amp;athlete_entries[[#This Row],[Name]],Results__5[[#All],[Category]]&amp;Results__5[[#All],[Name]],0),MATCH(athlete_entries[[#Headers],[Result]],Results__5[#Headers],0)),"0. None")</f>
        <v>0. None</v>
      </c>
      <c r="J13" s="1" t="str">
        <f>IF(AND(athlete_entries[[#This Row],[Result]]="2. Silver",K13=2),"0. None",IF(AND(athlete_entries[[#This Row],[Result]]="3. Bronze",K13=3),"0. None",athlete_entries[[#This Row],[Result]]))</f>
        <v>0. None</v>
      </c>
      <c r="K13" s="1">
        <f>INDEX(Categories_and_entries__2[[#All],[Category]:[Entries]],MATCH(athlete_entries[[#This Row],[CATEGORY]],Categories_and_entries__2[[#All],[Category]],0),MATCH("Entries",Categories_and_entries__2[[#Headers],[Category]:[Entries]],0))</f>
        <v>12</v>
      </c>
      <c r="L13" s="1">
        <f>COUNTIFS(athlete_entries[CATEGORY],athlete_entries[[#This Row],[CATEGORY]],athlete_entries[Club Full],athlete_entries[[#This Row],[Club Full]])</f>
        <v>1</v>
      </c>
      <c r="M13" s="1" t="str">
        <f>INDEX(Participation_Count_Clubs__24[#All],MATCH(athlete_entries[[#This Row],[Club Full]],Participation_Count_Clubs__24[[#All],[Club Full]],0),MATCH("Club Size Entries",Participation_Count_Clubs__24[#Headers],0))</f>
        <v>M</v>
      </c>
    </row>
    <row r="14" spans="1:13" x14ac:dyDescent="0.25">
      <c r="A14" t="s">
        <v>50</v>
      </c>
      <c r="B14" t="s">
        <v>615</v>
      </c>
      <c r="C14" t="s">
        <v>316</v>
      </c>
      <c r="D14" s="1" t="str">
        <f>VLOOKUP(athlete_entries[[#This Row],[CATEGORY]],Categories!$A$1:$F$106,2,FALSE)</f>
        <v>Individual</v>
      </c>
      <c r="E14" s="1" t="str">
        <f>VLOOKUP(athlete_entries[[#This Row],[CATEGORY]],Categories!$A$1:$F$106,3,FALSE)</f>
        <v>Sparring</v>
      </c>
      <c r="F14" s="1" t="str">
        <f>VLOOKUP(athlete_entries[[#This Row],[CATEGORY]],Categories!$A$1:$F$106,4,FALSE)</f>
        <v>Youth</v>
      </c>
      <c r="G14" s="1" t="str">
        <f>VLOOKUP(athlete_entries[[#This Row],[CATEGORY]],Categories!$A$1:$F$106,5,FALSE)</f>
        <v>Male</v>
      </c>
      <c r="H14" s="1" t="str">
        <f>VLOOKUP(athlete_entries[[#This Row],[CATEGORY]],Categories!$A$1:$F$106,6,FALSE)</f>
        <v>A+B G04-D06</v>
      </c>
      <c r="I14" s="1" t="str">
        <f t="array" ref="I14">_xlfn.IFNA(INDEX(Results__5[#All],MATCH(athlete_entries[[#This Row],[CATEGORY]]&amp;athlete_entries[[#This Row],[Name]],Results__5[[#All],[Category]]&amp;Results__5[[#All],[Name]],0),MATCH(athlete_entries[[#Headers],[Result]],Results__5[#Headers],0)),"0. None")</f>
        <v>0. None</v>
      </c>
      <c r="J14" s="1" t="str">
        <f>IF(AND(athlete_entries[[#This Row],[Result]]="2. Silver",K14=2),"0. None",IF(AND(athlete_entries[[#This Row],[Result]]="3. Bronze",K14=3),"0. None",athlete_entries[[#This Row],[Result]]))</f>
        <v>0. None</v>
      </c>
      <c r="K14" s="1">
        <f>INDEX(Categories_and_entries__2[[#All],[Category]:[Entries]],MATCH(athlete_entries[[#This Row],[CATEGORY]],Categories_and_entries__2[[#All],[Category]],0),MATCH("Entries",Categories_and_entries__2[[#Headers],[Category]:[Entries]],0))</f>
        <v>8</v>
      </c>
      <c r="L14" s="1">
        <f>COUNTIFS(athlete_entries[CATEGORY],athlete_entries[[#This Row],[CATEGORY]],athlete_entries[Club Full],athlete_entries[[#This Row],[Club Full]])</f>
        <v>1</v>
      </c>
      <c r="M14" s="1" t="str">
        <f>INDEX(Participation_Count_Clubs__24[#All],MATCH(athlete_entries[[#This Row],[Club Full]],Participation_Count_Clubs__24[[#All],[Club Full]],0),MATCH("Club Size Entries",Participation_Count_Clubs__24[#Headers],0))</f>
        <v>M</v>
      </c>
    </row>
    <row r="15" spans="1:13" x14ac:dyDescent="0.25">
      <c r="A15" t="s">
        <v>80</v>
      </c>
      <c r="B15" t="s">
        <v>343</v>
      </c>
      <c r="C15" t="s">
        <v>316</v>
      </c>
      <c r="D15" s="1" t="str">
        <f>VLOOKUP(athlete_entries[[#This Row],[CATEGORY]],Categories!$A$1:$F$106,2,FALSE)</f>
        <v>Individual</v>
      </c>
      <c r="E15" s="1" t="str">
        <f>VLOOKUP(athlete_entries[[#This Row],[CATEGORY]],Categories!$A$1:$F$106,3,FALSE)</f>
        <v>Sparring</v>
      </c>
      <c r="F15" s="1" t="str">
        <f>VLOOKUP(athlete_entries[[#This Row],[CATEGORY]],Categories!$A$1:$F$106,4,FALSE)</f>
        <v>Senior</v>
      </c>
      <c r="G15" s="1" t="str">
        <f>VLOOKUP(athlete_entries[[#This Row],[CATEGORY]],Categories!$A$1:$F$106,5,FALSE)</f>
        <v>Female</v>
      </c>
      <c r="H15" s="1" t="str">
        <f>VLOOKUP(athlete_entries[[#This Row],[CATEGORY]],Categories!$A$1:$F$106,6,FALSE)</f>
        <v>A D01-D06</v>
      </c>
      <c r="I15" s="1" t="str">
        <f t="array" ref="I15">_xlfn.IFNA(INDEX(Results__5[#All],MATCH(athlete_entries[[#This Row],[CATEGORY]]&amp;athlete_entries[[#This Row],[Name]],Results__5[[#All],[Category]]&amp;Results__5[[#All],[Name]],0),MATCH(athlete_entries[[#Headers],[Result]],Results__5[#Headers],0)),"0. None")</f>
        <v>0. None</v>
      </c>
      <c r="J15" s="1" t="str">
        <f>IF(AND(athlete_entries[[#This Row],[Result]]="2. Silver",K15=2),"0. None",IF(AND(athlete_entries[[#This Row],[Result]]="3. Bronze",K15=3),"0. None",athlete_entries[[#This Row],[Result]]))</f>
        <v>0. None</v>
      </c>
      <c r="K15" s="1">
        <f>INDEX(Categories_and_entries__2[[#All],[Category]:[Entries]],MATCH(athlete_entries[[#This Row],[CATEGORY]],Categories_and_entries__2[[#All],[Category]],0),MATCH("Entries",Categories_and_entries__2[[#Headers],[Category]:[Entries]],0))</f>
        <v>8</v>
      </c>
      <c r="L15" s="1">
        <f>COUNTIFS(athlete_entries[CATEGORY],athlete_entries[[#This Row],[CATEGORY]],athlete_entries[Club Full],athlete_entries[[#This Row],[Club Full]])</f>
        <v>1</v>
      </c>
      <c r="M15" s="1" t="str">
        <f>INDEX(Participation_Count_Clubs__24[#All],MATCH(athlete_entries[[#This Row],[Club Full]],Participation_Count_Clubs__24[[#All],[Club Full]],0),MATCH("Club Size Entries",Participation_Count_Clubs__24[#Headers],0))</f>
        <v>M</v>
      </c>
    </row>
    <row r="16" spans="1:13" x14ac:dyDescent="0.25">
      <c r="A16" t="s">
        <v>86</v>
      </c>
      <c r="B16" t="s">
        <v>315</v>
      </c>
      <c r="C16" t="s">
        <v>316</v>
      </c>
      <c r="D16" s="1" t="str">
        <f>VLOOKUP(athlete_entries[[#This Row],[CATEGORY]],Categories!$A$1:$F$106,2,FALSE)</f>
        <v>Individual</v>
      </c>
      <c r="E16" s="1" t="str">
        <f>VLOOKUP(athlete_entries[[#This Row],[CATEGORY]],Categories!$A$1:$F$106,3,FALSE)</f>
        <v>Sparring</v>
      </c>
      <c r="F16" s="1" t="str">
        <f>VLOOKUP(athlete_entries[[#This Row],[CATEGORY]],Categories!$A$1:$F$106,4,FALSE)</f>
        <v>Senior</v>
      </c>
      <c r="G16" s="1" t="str">
        <f>VLOOKUP(athlete_entries[[#This Row],[CATEGORY]],Categories!$A$1:$F$106,5,FALSE)</f>
        <v>Male</v>
      </c>
      <c r="H16" s="1" t="str">
        <f>VLOOKUP(athlete_entries[[#This Row],[CATEGORY]],Categories!$A$1:$F$106,6,FALSE)</f>
        <v>A+B G04-D06</v>
      </c>
      <c r="I16" s="1" t="str">
        <f t="array" ref="I16">_xlfn.IFNA(INDEX(Results__5[#All],MATCH(athlete_entries[[#This Row],[CATEGORY]]&amp;athlete_entries[[#This Row],[Name]],Results__5[[#All],[Category]]&amp;Results__5[[#All],[Name]],0),MATCH(athlete_entries[[#Headers],[Result]],Results__5[#Headers],0)),"0. None")</f>
        <v>2. Silver</v>
      </c>
      <c r="J16" s="1" t="str">
        <f>IF(AND(athlete_entries[[#This Row],[Result]]="2. Silver",K16=2),"0. None",IF(AND(athlete_entries[[#This Row],[Result]]="3. Bronze",K16=3),"0. None",athlete_entries[[#This Row],[Result]]))</f>
        <v>2. Silver</v>
      </c>
      <c r="K16" s="1">
        <f>INDEX(Categories_and_entries__2[[#All],[Category]:[Entries]],MATCH(athlete_entries[[#This Row],[CATEGORY]],Categories_and_entries__2[[#All],[Category]],0),MATCH("Entries",Categories_and_entries__2[[#Headers],[Category]:[Entries]],0))</f>
        <v>8</v>
      </c>
      <c r="L16" s="1">
        <f>COUNTIFS(athlete_entries[CATEGORY],athlete_entries[[#This Row],[CATEGORY]],athlete_entries[Club Full],athlete_entries[[#This Row],[Club Full]])</f>
        <v>1</v>
      </c>
      <c r="M16" s="1" t="str">
        <f>INDEX(Participation_Count_Clubs__24[#All],MATCH(athlete_entries[[#This Row],[Club Full]],Participation_Count_Clubs__24[[#All],[Club Full]],0),MATCH("Club Size Entries",Participation_Count_Clubs__24[#Headers],0))</f>
        <v>M</v>
      </c>
    </row>
    <row r="17" spans="1:13" x14ac:dyDescent="0.25">
      <c r="A17" t="s">
        <v>98</v>
      </c>
      <c r="B17" t="s">
        <v>315</v>
      </c>
      <c r="C17" t="s">
        <v>316</v>
      </c>
      <c r="D17" s="1" t="str">
        <f>VLOOKUP(athlete_entries[[#This Row],[CATEGORY]],Categories!$A$1:$F$106,2,FALSE)</f>
        <v>Individual</v>
      </c>
      <c r="E17" s="1" t="str">
        <f>VLOOKUP(athlete_entries[[#This Row],[CATEGORY]],Categories!$A$1:$F$106,3,FALSE)</f>
        <v>Sparring</v>
      </c>
      <c r="F17" s="1" t="str">
        <f>VLOOKUP(athlete_entries[[#This Row],[CATEGORY]],Categories!$A$1:$F$106,4,FALSE)</f>
        <v>Senior</v>
      </c>
      <c r="G17" s="1" t="str">
        <f>VLOOKUP(athlete_entries[[#This Row],[CATEGORY]],Categories!$A$1:$F$106,5,FALSE)</f>
        <v>Male</v>
      </c>
      <c r="H17" s="1" t="str">
        <f>VLOOKUP(athlete_entries[[#This Row],[CATEGORY]],Categories!$A$1:$F$106,6,FALSE)</f>
        <v>A+B G04-D06</v>
      </c>
      <c r="I17" s="1" t="str">
        <f t="array" ref="I17">_xlfn.IFNA(INDEX(Results__5[#All],MATCH(athlete_entries[[#This Row],[CATEGORY]]&amp;athlete_entries[[#This Row],[Name]],Results__5[[#All],[Category]]&amp;Results__5[[#All],[Name]],0),MATCH(athlete_entries[[#Headers],[Result]],Results__5[#Headers],0)),"0. None")</f>
        <v>2. Silver</v>
      </c>
      <c r="J17" s="1" t="str">
        <f>IF(AND(athlete_entries[[#This Row],[Result]]="2. Silver",K17=2),"0. None",IF(AND(athlete_entries[[#This Row],[Result]]="3. Bronze",K17=3),"0. None",athlete_entries[[#This Row],[Result]]))</f>
        <v>2. Silver</v>
      </c>
      <c r="K17" s="1">
        <f>INDEX(Categories_and_entries__2[[#All],[Category]:[Entries]],MATCH(athlete_entries[[#This Row],[CATEGORY]],Categories_and_entries__2[[#All],[Category]],0),MATCH("Entries",Categories_and_entries__2[[#Headers],[Category]:[Entries]],0))</f>
        <v>17</v>
      </c>
      <c r="L17" s="1">
        <f>COUNTIFS(athlete_entries[CATEGORY],athlete_entries[[#This Row],[CATEGORY]],athlete_entries[Club Full],athlete_entries[[#This Row],[Club Full]])</f>
        <v>1</v>
      </c>
      <c r="M17" s="1" t="str">
        <f>INDEX(Participation_Count_Clubs__24[#All],MATCH(athlete_entries[[#This Row],[Club Full]],Participation_Count_Clubs__24[[#All],[Club Full]],0),MATCH("Club Size Entries",Participation_Count_Clubs__24[#Headers],0))</f>
        <v>M</v>
      </c>
    </row>
    <row r="18" spans="1:13" x14ac:dyDescent="0.25">
      <c r="A18" t="s">
        <v>2</v>
      </c>
      <c r="B18" t="s">
        <v>550</v>
      </c>
      <c r="C18" t="s">
        <v>168</v>
      </c>
      <c r="D18" s="1" t="str">
        <f>VLOOKUP(athlete_entries[[#This Row],[CATEGORY]],Categories!$A$1:$F$106,2,FALSE)</f>
        <v>Individual</v>
      </c>
      <c r="E18" s="1" t="str">
        <f>VLOOKUP(athlete_entries[[#This Row],[CATEGORY]],Categories!$A$1:$F$106,3,FALSE)</f>
        <v>Patterns</v>
      </c>
      <c r="F18" s="1" t="str">
        <f>VLOOKUP(athlete_entries[[#This Row],[CATEGORY]],Categories!$A$1:$F$106,4,FALSE)</f>
        <v>Youth</v>
      </c>
      <c r="G18" s="1" t="str">
        <f>VLOOKUP(athlete_entries[[#This Row],[CATEGORY]],Categories!$A$1:$F$106,5,FALSE)</f>
        <v>Female</v>
      </c>
      <c r="H18" s="1" t="str">
        <f>VLOOKUP(athlete_entries[[#This Row],[CATEGORY]],Categories!$A$1:$F$106,6,FALSE)</f>
        <v>B G04-G01</v>
      </c>
      <c r="I18" s="1" t="str">
        <f t="array" ref="I18">_xlfn.IFNA(INDEX(Results__5[#All],MATCH(athlete_entries[[#This Row],[CATEGORY]]&amp;athlete_entries[[#This Row],[Name]],Results__5[[#All],[Category]]&amp;Results__5[[#All],[Name]],0),MATCH(athlete_entries[[#Headers],[Result]],Results__5[#Headers],0)),"0. None")</f>
        <v>0. None</v>
      </c>
      <c r="J18" s="1" t="str">
        <f>IF(AND(athlete_entries[[#This Row],[Result]]="2. Silver",K18=2),"0. None",IF(AND(athlete_entries[[#This Row],[Result]]="3. Bronze",K18=3),"0. None",athlete_entries[[#This Row],[Result]]))</f>
        <v>0. None</v>
      </c>
      <c r="K18" s="1">
        <f>INDEX(Categories_and_entries__2[[#All],[Category]:[Entries]],MATCH(athlete_entries[[#This Row],[CATEGORY]],Categories_and_entries__2[[#All],[Category]],0),MATCH("Entries",Categories_and_entries__2[[#Headers],[Category]:[Entries]],0))</f>
        <v>24</v>
      </c>
      <c r="L18" s="1">
        <f>COUNTIFS(athlete_entries[CATEGORY],athlete_entries[[#This Row],[CATEGORY]],athlete_entries[Club Full],athlete_entries[[#This Row],[Club Full]])</f>
        <v>1</v>
      </c>
      <c r="M18" s="1" t="str">
        <f>INDEX(Participation_Count_Clubs__24[#All],MATCH(athlete_entries[[#This Row],[Club Full]],Participation_Count_Clubs__24[[#All],[Club Full]],0),MATCH("Club Size Entries",Participation_Count_Clubs__24[#Headers],0))</f>
        <v>M</v>
      </c>
    </row>
    <row r="19" spans="1:13" x14ac:dyDescent="0.25">
      <c r="A19" t="s">
        <v>3</v>
      </c>
      <c r="B19" t="s">
        <v>167</v>
      </c>
      <c r="C19" t="s">
        <v>168</v>
      </c>
      <c r="D19" s="1" t="str">
        <f>VLOOKUP(athlete_entries[[#This Row],[CATEGORY]],Categories!$A$1:$F$106,2,FALSE)</f>
        <v>Individual</v>
      </c>
      <c r="E19" s="1" t="str">
        <f>VLOOKUP(athlete_entries[[#This Row],[CATEGORY]],Categories!$A$1:$F$106,3,FALSE)</f>
        <v>Patterns</v>
      </c>
      <c r="F19" s="1" t="str">
        <f>VLOOKUP(athlete_entries[[#This Row],[CATEGORY]],Categories!$A$1:$F$106,4,FALSE)</f>
        <v>Youth</v>
      </c>
      <c r="G19" s="1" t="str">
        <f>VLOOKUP(athlete_entries[[#This Row],[CATEGORY]],Categories!$A$1:$F$106,5,FALSE)</f>
        <v>Female</v>
      </c>
      <c r="H19" s="1" t="str">
        <f>VLOOKUP(athlete_entries[[#This Row],[CATEGORY]],Categories!$A$1:$F$106,6,FALSE)</f>
        <v>C G10-G05</v>
      </c>
      <c r="I19" s="1" t="str">
        <f t="array" ref="I19">_xlfn.IFNA(INDEX(Results__5[#All],MATCH(athlete_entries[[#This Row],[CATEGORY]]&amp;athlete_entries[[#This Row],[Name]],Results__5[[#All],[Category]]&amp;Results__5[[#All],[Name]],0),MATCH(athlete_entries[[#Headers],[Result]],Results__5[#Headers],0)),"0. None")</f>
        <v>0. None</v>
      </c>
      <c r="J19" s="1" t="str">
        <f>IF(AND(athlete_entries[[#This Row],[Result]]="2. Silver",K19=2),"0. None",IF(AND(athlete_entries[[#This Row],[Result]]="3. Bronze",K19=3),"0. None",athlete_entries[[#This Row],[Result]]))</f>
        <v>0. None</v>
      </c>
      <c r="K19" s="1">
        <f>INDEX(Categories_and_entries__2[[#All],[Category]:[Entries]],MATCH(athlete_entries[[#This Row],[CATEGORY]],Categories_and_entries__2[[#All],[Category]],0),MATCH("Entries",Categories_and_entries__2[[#Headers],[Category]:[Entries]],0))</f>
        <v>21</v>
      </c>
      <c r="L19" s="1">
        <f>COUNTIFS(athlete_entries[CATEGORY],athlete_entries[[#This Row],[CATEGORY]],athlete_entries[Club Full],athlete_entries[[#This Row],[Club Full]])</f>
        <v>2</v>
      </c>
      <c r="M19" s="1" t="str">
        <f>INDEX(Participation_Count_Clubs__24[#All],MATCH(athlete_entries[[#This Row],[Club Full]],Participation_Count_Clubs__24[[#All],[Club Full]],0),MATCH("Club Size Entries",Participation_Count_Clubs__24[#Headers],0))</f>
        <v>M</v>
      </c>
    </row>
    <row r="20" spans="1:13" x14ac:dyDescent="0.25">
      <c r="A20" t="s">
        <v>3</v>
      </c>
      <c r="B20" t="s">
        <v>326</v>
      </c>
      <c r="C20" t="s">
        <v>168</v>
      </c>
      <c r="D20" s="1" t="str">
        <f>VLOOKUP(athlete_entries[[#This Row],[CATEGORY]],Categories!$A$1:$F$106,2,FALSE)</f>
        <v>Individual</v>
      </c>
      <c r="E20" s="1" t="str">
        <f>VLOOKUP(athlete_entries[[#This Row],[CATEGORY]],Categories!$A$1:$F$106,3,FALSE)</f>
        <v>Patterns</v>
      </c>
      <c r="F20" s="1" t="str">
        <f>VLOOKUP(athlete_entries[[#This Row],[CATEGORY]],Categories!$A$1:$F$106,4,FALSE)</f>
        <v>Youth</v>
      </c>
      <c r="G20" s="1" t="str">
        <f>VLOOKUP(athlete_entries[[#This Row],[CATEGORY]],Categories!$A$1:$F$106,5,FALSE)</f>
        <v>Female</v>
      </c>
      <c r="H20" s="1" t="str">
        <f>VLOOKUP(athlete_entries[[#This Row],[CATEGORY]],Categories!$A$1:$F$106,6,FALSE)</f>
        <v>C G10-G05</v>
      </c>
      <c r="I20" s="1" t="str">
        <f t="array" ref="I20">_xlfn.IFNA(INDEX(Results__5[#All],MATCH(athlete_entries[[#This Row],[CATEGORY]]&amp;athlete_entries[[#This Row],[Name]],Results__5[[#All],[Category]]&amp;Results__5[[#All],[Name]],0),MATCH(athlete_entries[[#Headers],[Result]],Results__5[#Headers],0)),"0. None")</f>
        <v>3. Bronze</v>
      </c>
      <c r="J20" s="1" t="str">
        <f>IF(AND(athlete_entries[[#This Row],[Result]]="2. Silver",K20=2),"0. None",IF(AND(athlete_entries[[#This Row],[Result]]="3. Bronze",K20=3),"0. None",athlete_entries[[#This Row],[Result]]))</f>
        <v>3. Bronze</v>
      </c>
      <c r="K20" s="1">
        <f>INDEX(Categories_and_entries__2[[#All],[Category]:[Entries]],MATCH(athlete_entries[[#This Row],[CATEGORY]],Categories_and_entries__2[[#All],[Category]],0),MATCH("Entries",Categories_and_entries__2[[#Headers],[Category]:[Entries]],0))</f>
        <v>21</v>
      </c>
      <c r="L20" s="1">
        <f>COUNTIFS(athlete_entries[CATEGORY],athlete_entries[[#This Row],[CATEGORY]],athlete_entries[Club Full],athlete_entries[[#This Row],[Club Full]])</f>
        <v>2</v>
      </c>
      <c r="M20" s="1" t="str">
        <f>INDEX(Participation_Count_Clubs__24[#All],MATCH(athlete_entries[[#This Row],[Club Full]],Participation_Count_Clubs__24[[#All],[Club Full]],0),MATCH("Club Size Entries",Participation_Count_Clubs__24[#Headers],0))</f>
        <v>M</v>
      </c>
    </row>
    <row r="21" spans="1:13" x14ac:dyDescent="0.25">
      <c r="A21" t="s">
        <v>5</v>
      </c>
      <c r="B21" t="s">
        <v>583</v>
      </c>
      <c r="C21" t="s">
        <v>168</v>
      </c>
      <c r="D21" s="1" t="str">
        <f>VLOOKUP(athlete_entries[[#This Row],[CATEGORY]],Categories!$A$1:$F$106,2,FALSE)</f>
        <v>Individual</v>
      </c>
      <c r="E21" s="1" t="str">
        <f>VLOOKUP(athlete_entries[[#This Row],[CATEGORY]],Categories!$A$1:$F$106,3,FALSE)</f>
        <v>Patterns</v>
      </c>
      <c r="F21" s="1" t="str">
        <f>VLOOKUP(athlete_entries[[#This Row],[CATEGORY]],Categories!$A$1:$F$106,4,FALSE)</f>
        <v>Youth</v>
      </c>
      <c r="G21" s="1" t="str">
        <f>VLOOKUP(athlete_entries[[#This Row],[CATEGORY]],Categories!$A$1:$F$106,5,FALSE)</f>
        <v>Female</v>
      </c>
      <c r="H21" s="1" t="str">
        <f>VLOOKUP(athlete_entries[[#This Row],[CATEGORY]],Categories!$A$1:$F$106,6,FALSE)</f>
        <v>C G10-G05</v>
      </c>
      <c r="I21" s="1" t="str">
        <f t="array" ref="I21">_xlfn.IFNA(INDEX(Results__5[#All],MATCH(athlete_entries[[#This Row],[CATEGORY]]&amp;athlete_entries[[#This Row],[Name]],Results__5[[#All],[Category]]&amp;Results__5[[#All],[Name]],0),MATCH(athlete_entries[[#Headers],[Result]],Results__5[#Headers],0)),"0. None")</f>
        <v>0. None</v>
      </c>
      <c r="J21" s="1" t="str">
        <f>IF(AND(athlete_entries[[#This Row],[Result]]="2. Silver",K21=2),"0. None",IF(AND(athlete_entries[[#This Row],[Result]]="3. Bronze",K21=3),"0. None",athlete_entries[[#This Row],[Result]]))</f>
        <v>0. None</v>
      </c>
      <c r="K21" s="1">
        <f>INDEX(Categories_and_entries__2[[#All],[Category]:[Entries]],MATCH(athlete_entries[[#This Row],[CATEGORY]],Categories_and_entries__2[[#All],[Category]],0),MATCH("Entries",Categories_and_entries__2[[#Headers],[Category]:[Entries]],0))</f>
        <v>22</v>
      </c>
      <c r="L21" s="1">
        <f>COUNTIFS(athlete_entries[CATEGORY],athlete_entries[[#This Row],[CATEGORY]],athlete_entries[Club Full],athlete_entries[[#This Row],[Club Full]])</f>
        <v>2</v>
      </c>
      <c r="M21" s="1" t="str">
        <f>INDEX(Participation_Count_Clubs__24[#All],MATCH(athlete_entries[[#This Row],[Club Full]],Participation_Count_Clubs__24[[#All],[Club Full]],0),MATCH("Club Size Entries",Participation_Count_Clubs__24[#Headers],0))</f>
        <v>M</v>
      </c>
    </row>
    <row r="22" spans="1:13" x14ac:dyDescent="0.25">
      <c r="A22" t="s">
        <v>5</v>
      </c>
      <c r="B22" t="s">
        <v>275</v>
      </c>
      <c r="C22" t="s">
        <v>168</v>
      </c>
      <c r="D22" s="1" t="str">
        <f>VLOOKUP(athlete_entries[[#This Row],[CATEGORY]],Categories!$A$1:$F$106,2,FALSE)</f>
        <v>Individual</v>
      </c>
      <c r="E22" s="1" t="str">
        <f>VLOOKUP(athlete_entries[[#This Row],[CATEGORY]],Categories!$A$1:$F$106,3,FALSE)</f>
        <v>Patterns</v>
      </c>
      <c r="F22" s="1" t="str">
        <f>VLOOKUP(athlete_entries[[#This Row],[CATEGORY]],Categories!$A$1:$F$106,4,FALSE)</f>
        <v>Youth</v>
      </c>
      <c r="G22" s="1" t="str">
        <f>VLOOKUP(athlete_entries[[#This Row],[CATEGORY]],Categories!$A$1:$F$106,5,FALSE)</f>
        <v>Female</v>
      </c>
      <c r="H22" s="1" t="str">
        <f>VLOOKUP(athlete_entries[[#This Row],[CATEGORY]],Categories!$A$1:$F$106,6,FALSE)</f>
        <v>C G10-G05</v>
      </c>
      <c r="I22" s="1" t="str">
        <f t="array" ref="I22">_xlfn.IFNA(INDEX(Results__5[#All],MATCH(athlete_entries[[#This Row],[CATEGORY]]&amp;athlete_entries[[#This Row],[Name]],Results__5[[#All],[Category]]&amp;Results__5[[#All],[Name]],0),MATCH(athlete_entries[[#Headers],[Result]],Results__5[#Headers],0)),"0. None")</f>
        <v>0. None</v>
      </c>
      <c r="J22" s="1" t="str">
        <f>IF(AND(athlete_entries[[#This Row],[Result]]="2. Silver",K22=2),"0. None",IF(AND(athlete_entries[[#This Row],[Result]]="3. Bronze",K22=3),"0. None",athlete_entries[[#This Row],[Result]]))</f>
        <v>0. None</v>
      </c>
      <c r="K22" s="1">
        <f>INDEX(Categories_and_entries__2[[#All],[Category]:[Entries]],MATCH(athlete_entries[[#This Row],[CATEGORY]],Categories_and_entries__2[[#All],[Category]],0),MATCH("Entries",Categories_and_entries__2[[#Headers],[Category]:[Entries]],0))</f>
        <v>22</v>
      </c>
      <c r="L22" s="1">
        <f>COUNTIFS(athlete_entries[CATEGORY],athlete_entries[[#This Row],[CATEGORY]],athlete_entries[Club Full],athlete_entries[[#This Row],[Club Full]])</f>
        <v>2</v>
      </c>
      <c r="M22" s="1" t="str">
        <f>INDEX(Participation_Count_Clubs__24[#All],MATCH(athlete_entries[[#This Row],[Club Full]],Participation_Count_Clubs__24[[#All],[Club Full]],0),MATCH("Club Size Entries",Participation_Count_Clubs__24[#Headers],0))</f>
        <v>M</v>
      </c>
    </row>
    <row r="23" spans="1:13" x14ac:dyDescent="0.25">
      <c r="A23" t="s">
        <v>9</v>
      </c>
      <c r="B23" t="s">
        <v>291</v>
      </c>
      <c r="C23" t="s">
        <v>168</v>
      </c>
      <c r="D23" s="1" t="str">
        <f>VLOOKUP(athlete_entries[[#This Row],[CATEGORY]],Categories!$A$1:$F$106,2,FALSE)</f>
        <v>Individual</v>
      </c>
      <c r="E23" s="1" t="str">
        <f>VLOOKUP(athlete_entries[[#This Row],[CATEGORY]],Categories!$A$1:$F$106,3,FALSE)</f>
        <v>Patterns</v>
      </c>
      <c r="F23" s="1" t="str">
        <f>VLOOKUP(athlete_entries[[#This Row],[CATEGORY]],Categories!$A$1:$F$106,4,FALSE)</f>
        <v>Youth</v>
      </c>
      <c r="G23" s="1" t="str">
        <f>VLOOKUP(athlete_entries[[#This Row],[CATEGORY]],Categories!$A$1:$F$106,5,FALSE)</f>
        <v>Male</v>
      </c>
      <c r="H23" s="1" t="str">
        <f>VLOOKUP(athlete_entries[[#This Row],[CATEGORY]],Categories!$A$1:$F$106,6,FALSE)</f>
        <v>C G10-G05</v>
      </c>
      <c r="I23" s="1" t="str">
        <f t="array" ref="I23">_xlfn.IFNA(INDEX(Results__5[#All],MATCH(athlete_entries[[#This Row],[CATEGORY]]&amp;athlete_entries[[#This Row],[Name]],Results__5[[#All],[Category]]&amp;Results__5[[#All],[Name]],0),MATCH(athlete_entries[[#Headers],[Result]],Results__5[#Headers],0)),"0. None")</f>
        <v>0. None</v>
      </c>
      <c r="J23" s="1" t="str">
        <f>IF(AND(athlete_entries[[#This Row],[Result]]="2. Silver",K23=2),"0. None",IF(AND(athlete_entries[[#This Row],[Result]]="3. Bronze",K23=3),"0. None",athlete_entries[[#This Row],[Result]]))</f>
        <v>0. None</v>
      </c>
      <c r="K23" s="1">
        <f>INDEX(Categories_and_entries__2[[#All],[Category]:[Entries]],MATCH(athlete_entries[[#This Row],[CATEGORY]],Categories_and_entries__2[[#All],[Category]],0),MATCH("Entries",Categories_and_entries__2[[#Headers],[Category]:[Entries]],0))</f>
        <v>22</v>
      </c>
      <c r="L23" s="1">
        <f>COUNTIFS(athlete_entries[CATEGORY],athlete_entries[[#This Row],[CATEGORY]],athlete_entries[Club Full],athlete_entries[[#This Row],[Club Full]])</f>
        <v>1</v>
      </c>
      <c r="M23" s="1" t="str">
        <f>INDEX(Participation_Count_Clubs__24[#All],MATCH(athlete_entries[[#This Row],[Club Full]],Participation_Count_Clubs__24[[#All],[Club Full]],0),MATCH("Club Size Entries",Participation_Count_Clubs__24[#Headers],0))</f>
        <v>M</v>
      </c>
    </row>
    <row r="24" spans="1:13" x14ac:dyDescent="0.25">
      <c r="A24" t="s">
        <v>11</v>
      </c>
      <c r="B24" t="s">
        <v>288</v>
      </c>
      <c r="C24" t="s">
        <v>168</v>
      </c>
      <c r="D24" s="1" t="str">
        <f>VLOOKUP(athlete_entries[[#This Row],[CATEGORY]],Categories!$A$1:$F$106,2,FALSE)</f>
        <v>Individual</v>
      </c>
      <c r="E24" s="1" t="str">
        <f>VLOOKUP(athlete_entries[[#This Row],[CATEGORY]],Categories!$A$1:$F$106,3,FALSE)</f>
        <v>Patterns</v>
      </c>
      <c r="F24" s="1" t="str">
        <f>VLOOKUP(athlete_entries[[#This Row],[CATEGORY]],Categories!$A$1:$F$106,4,FALSE)</f>
        <v>Youth</v>
      </c>
      <c r="G24" s="1" t="str">
        <f>VLOOKUP(athlete_entries[[#This Row],[CATEGORY]],Categories!$A$1:$F$106,5,FALSE)</f>
        <v>Male</v>
      </c>
      <c r="H24" s="1" t="str">
        <f>VLOOKUP(athlete_entries[[#This Row],[CATEGORY]],Categories!$A$1:$F$106,6,FALSE)</f>
        <v>C G10-G05</v>
      </c>
      <c r="I24" s="1" t="str">
        <f t="array" ref="I24">_xlfn.IFNA(INDEX(Results__5[#All],MATCH(athlete_entries[[#This Row],[CATEGORY]]&amp;athlete_entries[[#This Row],[Name]],Results__5[[#All],[Category]]&amp;Results__5[[#All],[Name]],0),MATCH(athlete_entries[[#Headers],[Result]],Results__5[#Headers],0)),"0. None")</f>
        <v>0. None</v>
      </c>
      <c r="J24" s="1" t="str">
        <f>IF(AND(athlete_entries[[#This Row],[Result]]="2. Silver",K24=2),"0. None",IF(AND(athlete_entries[[#This Row],[Result]]="3. Bronze",K24=3),"0. None",athlete_entries[[#This Row],[Result]]))</f>
        <v>0. None</v>
      </c>
      <c r="K24" s="1">
        <f>INDEX(Categories_and_entries__2[[#All],[Category]:[Entries]],MATCH(athlete_entries[[#This Row],[CATEGORY]],Categories_and_entries__2[[#All],[Category]],0),MATCH("Entries",Categories_and_entries__2[[#Headers],[Category]:[Entries]],0))</f>
        <v>22</v>
      </c>
      <c r="L24" s="1">
        <f>COUNTIFS(athlete_entries[CATEGORY],athlete_entries[[#This Row],[CATEGORY]],athlete_entries[Club Full],athlete_entries[[#This Row],[Club Full]])</f>
        <v>1</v>
      </c>
      <c r="M24" s="1" t="str">
        <f>INDEX(Participation_Count_Clubs__24[#All],MATCH(athlete_entries[[#This Row],[Club Full]],Participation_Count_Clubs__24[[#All],[Club Full]],0),MATCH("Club Size Entries",Participation_Count_Clubs__24[#Headers],0))</f>
        <v>M</v>
      </c>
    </row>
    <row r="25" spans="1:13" x14ac:dyDescent="0.25">
      <c r="A25" t="s">
        <v>36</v>
      </c>
      <c r="B25" t="s">
        <v>291</v>
      </c>
      <c r="C25" t="s">
        <v>168</v>
      </c>
      <c r="D25" s="1" t="str">
        <f>VLOOKUP(athlete_entries[[#This Row],[CATEGORY]],Categories!$A$1:$F$106,2,FALSE)</f>
        <v>Individual</v>
      </c>
      <c r="E25" s="1" t="str">
        <f>VLOOKUP(athlete_entries[[#This Row],[CATEGORY]],Categories!$A$1:$F$106,3,FALSE)</f>
        <v>Patterns</v>
      </c>
      <c r="F25" s="1" t="str">
        <f>VLOOKUP(athlete_entries[[#This Row],[CATEGORY]],Categories!$A$1:$F$106,4,FALSE)</f>
        <v>Youth</v>
      </c>
      <c r="G25" s="1" t="str">
        <f>VLOOKUP(athlete_entries[[#This Row],[CATEGORY]],Categories!$A$1:$F$106,5,FALSE)</f>
        <v>Mixed</v>
      </c>
      <c r="H25" s="1" t="str">
        <f>VLOOKUP(athlete_entries[[#This Row],[CATEGORY]],Categories!$A$1:$F$106,6,FALSE)</f>
        <v>C G10-G05</v>
      </c>
      <c r="I25" s="1" t="str">
        <f t="array" ref="I25">_xlfn.IFNA(INDEX(Results__5[#All],MATCH(athlete_entries[[#This Row],[CATEGORY]]&amp;athlete_entries[[#This Row],[Name]],Results__5[[#All],[Category]]&amp;Results__5[[#All],[Name]],0),MATCH(athlete_entries[[#Headers],[Result]],Results__5[#Headers],0)),"0. None")</f>
        <v>0. None</v>
      </c>
      <c r="J25" s="1" t="str">
        <f>IF(AND(athlete_entries[[#This Row],[Result]]="2. Silver",K25=2),"0. None",IF(AND(athlete_entries[[#This Row],[Result]]="3. Bronze",K25=3),"0. None",athlete_entries[[#This Row],[Result]]))</f>
        <v>0. None</v>
      </c>
      <c r="K25" s="1">
        <f>INDEX(Categories_and_entries__2[[#All],[Category]:[Entries]],MATCH(athlete_entries[[#This Row],[CATEGORY]],Categories_and_entries__2[[#All],[Category]],0),MATCH("Entries",Categories_and_entries__2[[#Headers],[Category]:[Entries]],0))</f>
        <v>95</v>
      </c>
      <c r="L25" s="1">
        <f>COUNTIFS(athlete_entries[CATEGORY],athlete_entries[[#This Row],[CATEGORY]],athlete_entries[Club Full],athlete_entries[[#This Row],[Club Full]])</f>
        <v>6</v>
      </c>
      <c r="M25" s="1" t="str">
        <f>INDEX(Participation_Count_Clubs__24[#All],MATCH(athlete_entries[[#This Row],[Club Full]],Participation_Count_Clubs__24[[#All],[Club Full]],0),MATCH("Club Size Entries",Participation_Count_Clubs__24[#Headers],0))</f>
        <v>M</v>
      </c>
    </row>
    <row r="26" spans="1:13" x14ac:dyDescent="0.25">
      <c r="A26" t="s">
        <v>36</v>
      </c>
      <c r="B26" t="s">
        <v>167</v>
      </c>
      <c r="C26" t="s">
        <v>168</v>
      </c>
      <c r="D26" s="1" t="str">
        <f>VLOOKUP(athlete_entries[[#This Row],[CATEGORY]],Categories!$A$1:$F$106,2,FALSE)</f>
        <v>Individual</v>
      </c>
      <c r="E26" s="1" t="str">
        <f>VLOOKUP(athlete_entries[[#This Row],[CATEGORY]],Categories!$A$1:$F$106,3,FALSE)</f>
        <v>Patterns</v>
      </c>
      <c r="F26" s="1" t="str">
        <f>VLOOKUP(athlete_entries[[#This Row],[CATEGORY]],Categories!$A$1:$F$106,4,FALSE)</f>
        <v>Youth</v>
      </c>
      <c r="G26" s="1" t="str">
        <f>VLOOKUP(athlete_entries[[#This Row],[CATEGORY]],Categories!$A$1:$F$106,5,FALSE)</f>
        <v>Mixed</v>
      </c>
      <c r="H26" s="1" t="str">
        <f>VLOOKUP(athlete_entries[[#This Row],[CATEGORY]],Categories!$A$1:$F$106,6,FALSE)</f>
        <v>C G10-G05</v>
      </c>
      <c r="I26" s="1" t="str">
        <f t="array" ref="I26">_xlfn.IFNA(INDEX(Results__5[#All],MATCH(athlete_entries[[#This Row],[CATEGORY]]&amp;athlete_entries[[#This Row],[Name]],Results__5[[#All],[Category]]&amp;Results__5[[#All],[Name]],0),MATCH(athlete_entries[[#Headers],[Result]],Results__5[#Headers],0)),"0. None")</f>
        <v>0. None</v>
      </c>
      <c r="J26" s="1" t="str">
        <f>IF(AND(athlete_entries[[#This Row],[Result]]="2. Silver",K26=2),"0. None",IF(AND(athlete_entries[[#This Row],[Result]]="3. Bronze",K26=3),"0. None",athlete_entries[[#This Row],[Result]]))</f>
        <v>0. None</v>
      </c>
      <c r="K26" s="1">
        <f>INDEX(Categories_and_entries__2[[#All],[Category]:[Entries]],MATCH(athlete_entries[[#This Row],[CATEGORY]],Categories_and_entries__2[[#All],[Category]],0),MATCH("Entries",Categories_and_entries__2[[#Headers],[Category]:[Entries]],0))</f>
        <v>95</v>
      </c>
      <c r="L26" s="1">
        <f>COUNTIFS(athlete_entries[CATEGORY],athlete_entries[[#This Row],[CATEGORY]],athlete_entries[Club Full],athlete_entries[[#This Row],[Club Full]])</f>
        <v>6</v>
      </c>
      <c r="M26" s="1" t="str">
        <f>INDEX(Participation_Count_Clubs__24[#All],MATCH(athlete_entries[[#This Row],[Club Full]],Participation_Count_Clubs__24[[#All],[Club Full]],0),MATCH("Club Size Entries",Participation_Count_Clubs__24[#Headers],0))</f>
        <v>M</v>
      </c>
    </row>
    <row r="27" spans="1:13" x14ac:dyDescent="0.25">
      <c r="A27" t="s">
        <v>36</v>
      </c>
      <c r="B27" t="s">
        <v>326</v>
      </c>
      <c r="C27" t="s">
        <v>168</v>
      </c>
      <c r="D27" s="1" t="str">
        <f>VLOOKUP(athlete_entries[[#This Row],[CATEGORY]],Categories!$A$1:$F$106,2,FALSE)</f>
        <v>Individual</v>
      </c>
      <c r="E27" s="1" t="str">
        <f>VLOOKUP(athlete_entries[[#This Row],[CATEGORY]],Categories!$A$1:$F$106,3,FALSE)</f>
        <v>Patterns</v>
      </c>
      <c r="F27" s="1" t="str">
        <f>VLOOKUP(athlete_entries[[#This Row],[CATEGORY]],Categories!$A$1:$F$106,4,FALSE)</f>
        <v>Youth</v>
      </c>
      <c r="G27" s="1" t="str">
        <f>VLOOKUP(athlete_entries[[#This Row],[CATEGORY]],Categories!$A$1:$F$106,5,FALSE)</f>
        <v>Mixed</v>
      </c>
      <c r="H27" s="1" t="str">
        <f>VLOOKUP(athlete_entries[[#This Row],[CATEGORY]],Categories!$A$1:$F$106,6,FALSE)</f>
        <v>C G10-G05</v>
      </c>
      <c r="I27" s="1" t="str">
        <f t="array" ref="I27">_xlfn.IFNA(INDEX(Results__5[#All],MATCH(athlete_entries[[#This Row],[CATEGORY]]&amp;athlete_entries[[#This Row],[Name]],Results__5[[#All],[Category]]&amp;Results__5[[#All],[Name]],0),MATCH(athlete_entries[[#Headers],[Result]],Results__5[#Headers],0)),"0. None")</f>
        <v>0. None</v>
      </c>
      <c r="J27" s="1" t="str">
        <f>IF(AND(athlete_entries[[#This Row],[Result]]="2. Silver",K27=2),"0. None",IF(AND(athlete_entries[[#This Row],[Result]]="3. Bronze",K27=3),"0. None",athlete_entries[[#This Row],[Result]]))</f>
        <v>0. None</v>
      </c>
      <c r="K27" s="1">
        <f>INDEX(Categories_and_entries__2[[#All],[Category]:[Entries]],MATCH(athlete_entries[[#This Row],[CATEGORY]],Categories_and_entries__2[[#All],[Category]],0),MATCH("Entries",Categories_and_entries__2[[#Headers],[Category]:[Entries]],0))</f>
        <v>95</v>
      </c>
      <c r="L27" s="1">
        <f>COUNTIFS(athlete_entries[CATEGORY],athlete_entries[[#This Row],[CATEGORY]],athlete_entries[Club Full],athlete_entries[[#This Row],[Club Full]])</f>
        <v>6</v>
      </c>
      <c r="M27" s="1" t="str">
        <f>INDEX(Participation_Count_Clubs__24[#All],MATCH(athlete_entries[[#This Row],[Club Full]],Participation_Count_Clubs__24[[#All],[Club Full]],0),MATCH("Club Size Entries",Participation_Count_Clubs__24[#Headers],0))</f>
        <v>M</v>
      </c>
    </row>
    <row r="28" spans="1:13" x14ac:dyDescent="0.25">
      <c r="A28" t="s">
        <v>36</v>
      </c>
      <c r="B28" t="s">
        <v>583</v>
      </c>
      <c r="C28" t="s">
        <v>168</v>
      </c>
      <c r="D28" s="1" t="str">
        <f>VLOOKUP(athlete_entries[[#This Row],[CATEGORY]],Categories!$A$1:$F$106,2,FALSE)</f>
        <v>Individual</v>
      </c>
      <c r="E28" s="1" t="str">
        <f>VLOOKUP(athlete_entries[[#This Row],[CATEGORY]],Categories!$A$1:$F$106,3,FALSE)</f>
        <v>Patterns</v>
      </c>
      <c r="F28" s="1" t="str">
        <f>VLOOKUP(athlete_entries[[#This Row],[CATEGORY]],Categories!$A$1:$F$106,4,FALSE)</f>
        <v>Youth</v>
      </c>
      <c r="G28" s="1" t="str">
        <f>VLOOKUP(athlete_entries[[#This Row],[CATEGORY]],Categories!$A$1:$F$106,5,FALSE)</f>
        <v>Mixed</v>
      </c>
      <c r="H28" s="1" t="str">
        <f>VLOOKUP(athlete_entries[[#This Row],[CATEGORY]],Categories!$A$1:$F$106,6,FALSE)</f>
        <v>C G10-G05</v>
      </c>
      <c r="I28" s="1" t="str">
        <f t="array" ref="I28">_xlfn.IFNA(INDEX(Results__5[#All],MATCH(athlete_entries[[#This Row],[CATEGORY]]&amp;athlete_entries[[#This Row],[Name]],Results__5[[#All],[Category]]&amp;Results__5[[#All],[Name]],0),MATCH(athlete_entries[[#Headers],[Result]],Results__5[#Headers],0)),"0. None")</f>
        <v>0. None</v>
      </c>
      <c r="J28" s="1" t="str">
        <f>IF(AND(athlete_entries[[#This Row],[Result]]="2. Silver",K28=2),"0. None",IF(AND(athlete_entries[[#This Row],[Result]]="3. Bronze",K28=3),"0. None",athlete_entries[[#This Row],[Result]]))</f>
        <v>0. None</v>
      </c>
      <c r="K28" s="1">
        <f>INDEX(Categories_and_entries__2[[#All],[Category]:[Entries]],MATCH(athlete_entries[[#This Row],[CATEGORY]],Categories_and_entries__2[[#All],[Category]],0),MATCH("Entries",Categories_and_entries__2[[#Headers],[Category]:[Entries]],0))</f>
        <v>95</v>
      </c>
      <c r="L28" s="1">
        <f>COUNTIFS(athlete_entries[CATEGORY],athlete_entries[[#This Row],[CATEGORY]],athlete_entries[Club Full],athlete_entries[[#This Row],[Club Full]])</f>
        <v>6</v>
      </c>
      <c r="M28" s="1" t="str">
        <f>INDEX(Participation_Count_Clubs__24[#All],MATCH(athlete_entries[[#This Row],[Club Full]],Participation_Count_Clubs__24[[#All],[Club Full]],0),MATCH("Club Size Entries",Participation_Count_Clubs__24[#Headers],0))</f>
        <v>M</v>
      </c>
    </row>
    <row r="29" spans="1:13" x14ac:dyDescent="0.25">
      <c r="A29" t="s">
        <v>36</v>
      </c>
      <c r="B29" t="s">
        <v>275</v>
      </c>
      <c r="C29" t="s">
        <v>168</v>
      </c>
      <c r="D29" s="1" t="str">
        <f>VLOOKUP(athlete_entries[[#This Row],[CATEGORY]],Categories!$A$1:$F$106,2,FALSE)</f>
        <v>Individual</v>
      </c>
      <c r="E29" s="1" t="str">
        <f>VLOOKUP(athlete_entries[[#This Row],[CATEGORY]],Categories!$A$1:$F$106,3,FALSE)</f>
        <v>Patterns</v>
      </c>
      <c r="F29" s="1" t="str">
        <f>VLOOKUP(athlete_entries[[#This Row],[CATEGORY]],Categories!$A$1:$F$106,4,FALSE)</f>
        <v>Youth</v>
      </c>
      <c r="G29" s="1" t="str">
        <f>VLOOKUP(athlete_entries[[#This Row],[CATEGORY]],Categories!$A$1:$F$106,5,FALSE)</f>
        <v>Mixed</v>
      </c>
      <c r="H29" s="1" t="str">
        <f>VLOOKUP(athlete_entries[[#This Row],[CATEGORY]],Categories!$A$1:$F$106,6,FALSE)</f>
        <v>C G10-G05</v>
      </c>
      <c r="I29" s="1" t="str">
        <f t="array" ref="I29">_xlfn.IFNA(INDEX(Results__5[#All],MATCH(athlete_entries[[#This Row],[CATEGORY]]&amp;athlete_entries[[#This Row],[Name]],Results__5[[#All],[Category]]&amp;Results__5[[#All],[Name]],0),MATCH(athlete_entries[[#Headers],[Result]],Results__5[#Headers],0)),"0. None")</f>
        <v>0. None</v>
      </c>
      <c r="J29" s="1" t="str">
        <f>IF(AND(athlete_entries[[#This Row],[Result]]="2. Silver",K29=2),"0. None",IF(AND(athlete_entries[[#This Row],[Result]]="3. Bronze",K29=3),"0. None",athlete_entries[[#This Row],[Result]]))</f>
        <v>0. None</v>
      </c>
      <c r="K29" s="1">
        <f>INDEX(Categories_and_entries__2[[#All],[Category]:[Entries]],MATCH(athlete_entries[[#This Row],[CATEGORY]],Categories_and_entries__2[[#All],[Category]],0),MATCH("Entries",Categories_and_entries__2[[#Headers],[Category]:[Entries]],0))</f>
        <v>95</v>
      </c>
      <c r="L29" s="1">
        <f>COUNTIFS(athlete_entries[CATEGORY],athlete_entries[[#This Row],[CATEGORY]],athlete_entries[Club Full],athlete_entries[[#This Row],[Club Full]])</f>
        <v>6</v>
      </c>
      <c r="M29" s="1" t="str">
        <f>INDEX(Participation_Count_Clubs__24[#All],MATCH(athlete_entries[[#This Row],[Club Full]],Participation_Count_Clubs__24[[#All],[Club Full]],0),MATCH("Club Size Entries",Participation_Count_Clubs__24[#Headers],0))</f>
        <v>M</v>
      </c>
    </row>
    <row r="30" spans="1:13" x14ac:dyDescent="0.25">
      <c r="A30" t="s">
        <v>36</v>
      </c>
      <c r="B30" t="s">
        <v>288</v>
      </c>
      <c r="C30" t="s">
        <v>168</v>
      </c>
      <c r="D30" s="1" t="str">
        <f>VLOOKUP(athlete_entries[[#This Row],[CATEGORY]],Categories!$A$1:$F$106,2,FALSE)</f>
        <v>Individual</v>
      </c>
      <c r="E30" s="1" t="str">
        <f>VLOOKUP(athlete_entries[[#This Row],[CATEGORY]],Categories!$A$1:$F$106,3,FALSE)</f>
        <v>Patterns</v>
      </c>
      <c r="F30" s="1" t="str">
        <f>VLOOKUP(athlete_entries[[#This Row],[CATEGORY]],Categories!$A$1:$F$106,4,FALSE)</f>
        <v>Youth</v>
      </c>
      <c r="G30" s="1" t="str">
        <f>VLOOKUP(athlete_entries[[#This Row],[CATEGORY]],Categories!$A$1:$F$106,5,FALSE)</f>
        <v>Mixed</v>
      </c>
      <c r="H30" s="1" t="str">
        <f>VLOOKUP(athlete_entries[[#This Row],[CATEGORY]],Categories!$A$1:$F$106,6,FALSE)</f>
        <v>C G10-G05</v>
      </c>
      <c r="I30" s="1" t="str">
        <f t="array" ref="I30">_xlfn.IFNA(INDEX(Results__5[#All],MATCH(athlete_entries[[#This Row],[CATEGORY]]&amp;athlete_entries[[#This Row],[Name]],Results__5[[#All],[Category]]&amp;Results__5[[#All],[Name]],0),MATCH(athlete_entries[[#Headers],[Result]],Results__5[#Headers],0)),"0. None")</f>
        <v>0. None</v>
      </c>
      <c r="J30" s="1" t="str">
        <f>IF(AND(athlete_entries[[#This Row],[Result]]="2. Silver",K30=2),"0. None",IF(AND(athlete_entries[[#This Row],[Result]]="3. Bronze",K30=3),"0. None",athlete_entries[[#This Row],[Result]]))</f>
        <v>0. None</v>
      </c>
      <c r="K30" s="1">
        <f>INDEX(Categories_and_entries__2[[#All],[Category]:[Entries]],MATCH(athlete_entries[[#This Row],[CATEGORY]],Categories_and_entries__2[[#All],[Category]],0),MATCH("Entries",Categories_and_entries__2[[#Headers],[Category]:[Entries]],0))</f>
        <v>95</v>
      </c>
      <c r="L30" s="1">
        <f>COUNTIFS(athlete_entries[CATEGORY],athlete_entries[[#This Row],[CATEGORY]],athlete_entries[Club Full],athlete_entries[[#This Row],[Club Full]])</f>
        <v>6</v>
      </c>
      <c r="M30" s="1" t="str">
        <f>INDEX(Participation_Count_Clubs__24[#All],MATCH(athlete_entries[[#This Row],[Club Full]],Participation_Count_Clubs__24[[#All],[Club Full]],0),MATCH("Club Size Entries",Participation_Count_Clubs__24[#Headers],0))</f>
        <v>M</v>
      </c>
    </row>
    <row r="31" spans="1:13" x14ac:dyDescent="0.25">
      <c r="A31" t="s">
        <v>38</v>
      </c>
      <c r="B31" t="s">
        <v>550</v>
      </c>
      <c r="C31" t="s">
        <v>168</v>
      </c>
      <c r="D31" s="1" t="str">
        <f>VLOOKUP(athlete_entries[[#This Row],[CATEGORY]],Categories!$A$1:$F$106,2,FALSE)</f>
        <v>Individual</v>
      </c>
      <c r="E31" s="1" t="str">
        <f>VLOOKUP(athlete_entries[[#This Row],[CATEGORY]],Categories!$A$1:$F$106,3,FALSE)</f>
        <v>Sparring</v>
      </c>
      <c r="F31" s="1" t="str">
        <f>VLOOKUP(athlete_entries[[#This Row],[CATEGORY]],Categories!$A$1:$F$106,4,FALSE)</f>
        <v>Youth</v>
      </c>
      <c r="G31" s="1" t="str">
        <f>VLOOKUP(athlete_entries[[#This Row],[CATEGORY]],Categories!$A$1:$F$106,5,FALSE)</f>
        <v>Female</v>
      </c>
      <c r="H31" s="1" t="str">
        <f>VLOOKUP(athlete_entries[[#This Row],[CATEGORY]],Categories!$A$1:$F$106,6,FALSE)</f>
        <v>A+B G04-D06</v>
      </c>
      <c r="I31" s="1" t="str">
        <f t="array" ref="I31">_xlfn.IFNA(INDEX(Results__5[#All],MATCH(athlete_entries[[#This Row],[CATEGORY]]&amp;athlete_entries[[#This Row],[Name]],Results__5[[#All],[Category]]&amp;Results__5[[#All],[Name]],0),MATCH(athlete_entries[[#Headers],[Result]],Results__5[#Headers],0)),"0. None")</f>
        <v>0. None</v>
      </c>
      <c r="J31" s="1" t="str">
        <f>IF(AND(athlete_entries[[#This Row],[Result]]="2. Silver",K31=2),"0. None",IF(AND(athlete_entries[[#This Row],[Result]]="3. Bronze",K31=3),"0. None",athlete_entries[[#This Row],[Result]]))</f>
        <v>0. None</v>
      </c>
      <c r="K31" s="1">
        <f>INDEX(Categories_and_entries__2[[#All],[Category]:[Entries]],MATCH(athlete_entries[[#This Row],[CATEGORY]],Categories_and_entries__2[[#All],[Category]],0),MATCH("Entries",Categories_and_entries__2[[#Headers],[Category]:[Entries]],0))</f>
        <v>12</v>
      </c>
      <c r="L31" s="1">
        <f>COUNTIFS(athlete_entries[CATEGORY],athlete_entries[[#This Row],[CATEGORY]],athlete_entries[Club Full],athlete_entries[[#This Row],[Club Full]])</f>
        <v>1</v>
      </c>
      <c r="M31" s="1" t="str">
        <f>INDEX(Participation_Count_Clubs__24[#All],MATCH(athlete_entries[[#This Row],[Club Full]],Participation_Count_Clubs__24[[#All],[Club Full]],0),MATCH("Club Size Entries",Participation_Count_Clubs__24[#Headers],0))</f>
        <v>M</v>
      </c>
    </row>
    <row r="32" spans="1:13" x14ac:dyDescent="0.25">
      <c r="A32" t="s">
        <v>44</v>
      </c>
      <c r="B32" t="s">
        <v>275</v>
      </c>
      <c r="C32" t="s">
        <v>168</v>
      </c>
      <c r="D32" s="1" t="str">
        <f>VLOOKUP(athlete_entries[[#This Row],[CATEGORY]],Categories!$A$1:$F$106,2,FALSE)</f>
        <v>Individual</v>
      </c>
      <c r="E32" s="1" t="str">
        <f>VLOOKUP(athlete_entries[[#This Row],[CATEGORY]],Categories!$A$1:$F$106,3,FALSE)</f>
        <v>Sparring</v>
      </c>
      <c r="F32" s="1" t="str">
        <f>VLOOKUP(athlete_entries[[#This Row],[CATEGORY]],Categories!$A$1:$F$106,4,FALSE)</f>
        <v>Youth</v>
      </c>
      <c r="G32" s="1" t="str">
        <f>VLOOKUP(athlete_entries[[#This Row],[CATEGORY]],Categories!$A$1:$F$106,5,FALSE)</f>
        <v>Female</v>
      </c>
      <c r="H32" s="1" t="str">
        <f>VLOOKUP(athlete_entries[[#This Row],[CATEGORY]],Categories!$A$1:$F$106,6,FALSE)</f>
        <v>C G10-G05</v>
      </c>
      <c r="I32" s="1" t="str">
        <f t="array" ref="I32">_xlfn.IFNA(INDEX(Results__5[#All],MATCH(athlete_entries[[#This Row],[CATEGORY]]&amp;athlete_entries[[#This Row],[Name]],Results__5[[#All],[Category]]&amp;Results__5[[#All],[Name]],0),MATCH(athlete_entries[[#Headers],[Result]],Results__5[#Headers],0)),"0. None")</f>
        <v>2. Silver</v>
      </c>
      <c r="J32" s="1" t="str">
        <f>IF(AND(athlete_entries[[#This Row],[Result]]="2. Silver",K32=2),"0. None",IF(AND(athlete_entries[[#This Row],[Result]]="3. Bronze",K32=3),"0. None",athlete_entries[[#This Row],[Result]]))</f>
        <v>2. Silver</v>
      </c>
      <c r="K32" s="1">
        <f>INDEX(Categories_and_entries__2[[#All],[Category]:[Entries]],MATCH(athlete_entries[[#This Row],[CATEGORY]],Categories_and_entries__2[[#All],[Category]],0),MATCH("Entries",Categories_and_entries__2[[#Headers],[Category]:[Entries]],0))</f>
        <v>11</v>
      </c>
      <c r="L32" s="1">
        <f>COUNTIFS(athlete_entries[CATEGORY],athlete_entries[[#This Row],[CATEGORY]],athlete_entries[Club Full],athlete_entries[[#This Row],[Club Full]])</f>
        <v>1</v>
      </c>
      <c r="M32" s="1" t="str">
        <f>INDEX(Participation_Count_Clubs__24[#All],MATCH(athlete_entries[[#This Row],[Club Full]],Participation_Count_Clubs__24[[#All],[Club Full]],0),MATCH("Club Size Entries",Participation_Count_Clubs__24[#Headers],0))</f>
        <v>M</v>
      </c>
    </row>
    <row r="33" spans="1:13" x14ac:dyDescent="0.25">
      <c r="A33" t="s">
        <v>46</v>
      </c>
      <c r="B33" t="s">
        <v>167</v>
      </c>
      <c r="C33" t="s">
        <v>168</v>
      </c>
      <c r="D33" s="1" t="str">
        <f>VLOOKUP(athlete_entries[[#This Row],[CATEGORY]],Categories!$A$1:$F$106,2,FALSE)</f>
        <v>Individual</v>
      </c>
      <c r="E33" s="1" t="str">
        <f>VLOOKUP(athlete_entries[[#This Row],[CATEGORY]],Categories!$A$1:$F$106,3,FALSE)</f>
        <v>Sparring</v>
      </c>
      <c r="F33" s="1" t="str">
        <f>VLOOKUP(athlete_entries[[#This Row],[CATEGORY]],Categories!$A$1:$F$106,4,FALSE)</f>
        <v>Youth</v>
      </c>
      <c r="G33" s="1" t="str">
        <f>VLOOKUP(athlete_entries[[#This Row],[CATEGORY]],Categories!$A$1:$F$106,5,FALSE)</f>
        <v>Female</v>
      </c>
      <c r="H33" s="1" t="str">
        <f>VLOOKUP(athlete_entries[[#This Row],[CATEGORY]],Categories!$A$1:$F$106,6,FALSE)</f>
        <v>C G10-G05</v>
      </c>
      <c r="I33" s="1" t="str">
        <f t="array" ref="I33">_xlfn.IFNA(INDEX(Results__5[#All],MATCH(athlete_entries[[#This Row],[CATEGORY]]&amp;athlete_entries[[#This Row],[Name]],Results__5[[#All],[Category]]&amp;Results__5[[#All],[Name]],0),MATCH(athlete_entries[[#Headers],[Result]],Results__5[#Headers],0)),"0. None")</f>
        <v>1. Gold</v>
      </c>
      <c r="J33" s="1" t="str">
        <f>IF(AND(athlete_entries[[#This Row],[Result]]="2. Silver",K33=2),"0. None",IF(AND(athlete_entries[[#This Row],[Result]]="3. Bronze",K33=3),"0. None",athlete_entries[[#This Row],[Result]]))</f>
        <v>1. Gold</v>
      </c>
      <c r="K33" s="1">
        <f>INDEX(Categories_and_entries__2[[#All],[Category]:[Entries]],MATCH(athlete_entries[[#This Row],[CATEGORY]],Categories_and_entries__2[[#All],[Category]],0),MATCH("Entries",Categories_and_entries__2[[#Headers],[Category]:[Entries]],0))</f>
        <v>20</v>
      </c>
      <c r="L33" s="1">
        <f>COUNTIFS(athlete_entries[CATEGORY],athlete_entries[[#This Row],[CATEGORY]],athlete_entries[Club Full],athlete_entries[[#This Row],[Club Full]])</f>
        <v>2</v>
      </c>
      <c r="M33" s="1" t="str">
        <f>INDEX(Participation_Count_Clubs__24[#All],MATCH(athlete_entries[[#This Row],[Club Full]],Participation_Count_Clubs__24[[#All],[Club Full]],0),MATCH("Club Size Entries",Participation_Count_Clubs__24[#Headers],0))</f>
        <v>M</v>
      </c>
    </row>
    <row r="34" spans="1:13" x14ac:dyDescent="0.25">
      <c r="A34" t="s">
        <v>46</v>
      </c>
      <c r="B34" t="s">
        <v>583</v>
      </c>
      <c r="C34" t="s">
        <v>168</v>
      </c>
      <c r="D34" s="1" t="str">
        <f>VLOOKUP(athlete_entries[[#This Row],[CATEGORY]],Categories!$A$1:$F$106,2,FALSE)</f>
        <v>Individual</v>
      </c>
      <c r="E34" s="1" t="str">
        <f>VLOOKUP(athlete_entries[[#This Row],[CATEGORY]],Categories!$A$1:$F$106,3,FALSE)</f>
        <v>Sparring</v>
      </c>
      <c r="F34" s="1" t="str">
        <f>VLOOKUP(athlete_entries[[#This Row],[CATEGORY]],Categories!$A$1:$F$106,4,FALSE)</f>
        <v>Youth</v>
      </c>
      <c r="G34" s="1" t="str">
        <f>VLOOKUP(athlete_entries[[#This Row],[CATEGORY]],Categories!$A$1:$F$106,5,FALSE)</f>
        <v>Female</v>
      </c>
      <c r="H34" s="1" t="str">
        <f>VLOOKUP(athlete_entries[[#This Row],[CATEGORY]],Categories!$A$1:$F$106,6,FALSE)</f>
        <v>C G10-G05</v>
      </c>
      <c r="I34" s="1" t="str">
        <f t="array" ref="I34">_xlfn.IFNA(INDEX(Results__5[#All],MATCH(athlete_entries[[#This Row],[CATEGORY]]&amp;athlete_entries[[#This Row],[Name]],Results__5[[#All],[Category]]&amp;Results__5[[#All],[Name]],0),MATCH(athlete_entries[[#Headers],[Result]],Results__5[#Headers],0)),"0. None")</f>
        <v>0. None</v>
      </c>
      <c r="J34" s="1" t="str">
        <f>IF(AND(athlete_entries[[#This Row],[Result]]="2. Silver",K34=2),"0. None",IF(AND(athlete_entries[[#This Row],[Result]]="3. Bronze",K34=3),"0. None",athlete_entries[[#This Row],[Result]]))</f>
        <v>0. None</v>
      </c>
      <c r="K34" s="1">
        <f>INDEX(Categories_and_entries__2[[#All],[Category]:[Entries]],MATCH(athlete_entries[[#This Row],[CATEGORY]],Categories_and_entries__2[[#All],[Category]],0),MATCH("Entries",Categories_and_entries__2[[#Headers],[Category]:[Entries]],0))</f>
        <v>20</v>
      </c>
      <c r="L34" s="1">
        <f>COUNTIFS(athlete_entries[CATEGORY],athlete_entries[[#This Row],[CATEGORY]],athlete_entries[Club Full],athlete_entries[[#This Row],[Club Full]])</f>
        <v>2</v>
      </c>
      <c r="M34" s="1" t="str">
        <f>INDEX(Participation_Count_Clubs__24[#All],MATCH(athlete_entries[[#This Row],[Club Full]],Participation_Count_Clubs__24[[#All],[Club Full]],0),MATCH("Club Size Entries",Participation_Count_Clubs__24[#Headers],0))</f>
        <v>M</v>
      </c>
    </row>
    <row r="35" spans="1:13" x14ac:dyDescent="0.25">
      <c r="A35" t="s">
        <v>47</v>
      </c>
      <c r="B35" t="s">
        <v>326</v>
      </c>
      <c r="C35" t="s">
        <v>168</v>
      </c>
      <c r="D35" s="1" t="str">
        <f>VLOOKUP(athlete_entries[[#This Row],[CATEGORY]],Categories!$A$1:$F$106,2,FALSE)</f>
        <v>Individual</v>
      </c>
      <c r="E35" s="1" t="str">
        <f>VLOOKUP(athlete_entries[[#This Row],[CATEGORY]],Categories!$A$1:$F$106,3,FALSE)</f>
        <v>Sparring</v>
      </c>
      <c r="F35" s="1" t="str">
        <f>VLOOKUP(athlete_entries[[#This Row],[CATEGORY]],Categories!$A$1:$F$106,4,FALSE)</f>
        <v>Youth</v>
      </c>
      <c r="G35" s="1" t="str">
        <f>VLOOKUP(athlete_entries[[#This Row],[CATEGORY]],Categories!$A$1:$F$106,5,FALSE)</f>
        <v>Female</v>
      </c>
      <c r="H35" s="1" t="str">
        <f>VLOOKUP(athlete_entries[[#This Row],[CATEGORY]],Categories!$A$1:$F$106,6,FALSE)</f>
        <v>C G10-G05</v>
      </c>
      <c r="I35" s="1" t="str">
        <f t="array" ref="I35">_xlfn.IFNA(INDEX(Results__5[#All],MATCH(athlete_entries[[#This Row],[CATEGORY]]&amp;athlete_entries[[#This Row],[Name]],Results__5[[#All],[Category]]&amp;Results__5[[#All],[Name]],0),MATCH(athlete_entries[[#Headers],[Result]],Results__5[#Headers],0)),"0. None")</f>
        <v>0. None</v>
      </c>
      <c r="J35" s="1" t="str">
        <f>IF(AND(athlete_entries[[#This Row],[Result]]="2. Silver",K35=2),"0. None",IF(AND(athlete_entries[[#This Row],[Result]]="3. Bronze",K35=3),"0. None",athlete_entries[[#This Row],[Result]]))</f>
        <v>0. None</v>
      </c>
      <c r="K35" s="1">
        <f>INDEX(Categories_and_entries__2[[#All],[Category]:[Entries]],MATCH(athlete_entries[[#This Row],[CATEGORY]],Categories_and_entries__2[[#All],[Category]],0),MATCH("Entries",Categories_and_entries__2[[#Headers],[Category]:[Entries]],0))</f>
        <v>10</v>
      </c>
      <c r="L35" s="1">
        <f>COUNTIFS(athlete_entries[CATEGORY],athlete_entries[[#This Row],[CATEGORY]],athlete_entries[Club Full],athlete_entries[[#This Row],[Club Full]])</f>
        <v>1</v>
      </c>
      <c r="M35" s="1" t="str">
        <f>INDEX(Participation_Count_Clubs__24[#All],MATCH(athlete_entries[[#This Row],[Club Full]],Participation_Count_Clubs__24[[#All],[Club Full]],0),MATCH("Club Size Entries",Participation_Count_Clubs__24[#Headers],0))</f>
        <v>M</v>
      </c>
    </row>
    <row r="36" spans="1:13" x14ac:dyDescent="0.25">
      <c r="A36" t="s">
        <v>53</v>
      </c>
      <c r="B36" t="s">
        <v>288</v>
      </c>
      <c r="C36" t="s">
        <v>168</v>
      </c>
      <c r="D36" s="1" t="str">
        <f>VLOOKUP(athlete_entries[[#This Row],[CATEGORY]],Categories!$A$1:$F$106,2,FALSE)</f>
        <v>Individual</v>
      </c>
      <c r="E36" s="1" t="str">
        <f>VLOOKUP(athlete_entries[[#This Row],[CATEGORY]],Categories!$A$1:$F$106,3,FALSE)</f>
        <v>Sparring</v>
      </c>
      <c r="F36" s="1" t="str">
        <f>VLOOKUP(athlete_entries[[#This Row],[CATEGORY]],Categories!$A$1:$F$106,4,FALSE)</f>
        <v>Youth</v>
      </c>
      <c r="G36" s="1" t="str">
        <f>VLOOKUP(athlete_entries[[#This Row],[CATEGORY]],Categories!$A$1:$F$106,5,FALSE)</f>
        <v>Male</v>
      </c>
      <c r="H36" s="1" t="str">
        <f>VLOOKUP(athlete_entries[[#This Row],[CATEGORY]],Categories!$A$1:$F$106,6,FALSE)</f>
        <v>C G10-G05</v>
      </c>
      <c r="I36" s="1" t="str">
        <f t="array" ref="I36">_xlfn.IFNA(INDEX(Results__5[#All],MATCH(athlete_entries[[#This Row],[CATEGORY]]&amp;athlete_entries[[#This Row],[Name]],Results__5[[#All],[Category]]&amp;Results__5[[#All],[Name]],0),MATCH(athlete_entries[[#Headers],[Result]],Results__5[#Headers],0)),"0. None")</f>
        <v>2. Silver</v>
      </c>
      <c r="J36" s="1" t="str">
        <f>IF(AND(athlete_entries[[#This Row],[Result]]="2. Silver",K36=2),"0. None",IF(AND(athlete_entries[[#This Row],[Result]]="3. Bronze",K36=3),"0. None",athlete_entries[[#This Row],[Result]]))</f>
        <v>2. Silver</v>
      </c>
      <c r="K36" s="1">
        <f>INDEX(Categories_and_entries__2[[#All],[Category]:[Entries]],MATCH(athlete_entries[[#This Row],[CATEGORY]],Categories_and_entries__2[[#All],[Category]],0),MATCH("Entries",Categories_and_entries__2[[#Headers],[Category]:[Entries]],0))</f>
        <v>15</v>
      </c>
      <c r="L36" s="1">
        <f>COUNTIFS(athlete_entries[CATEGORY],athlete_entries[[#This Row],[CATEGORY]],athlete_entries[Club Full],athlete_entries[[#This Row],[Club Full]])</f>
        <v>1</v>
      </c>
      <c r="M36" s="1" t="str">
        <f>INDEX(Participation_Count_Clubs__24[#All],MATCH(athlete_entries[[#This Row],[Club Full]],Participation_Count_Clubs__24[[#All],[Club Full]],0),MATCH("Club Size Entries",Participation_Count_Clubs__24[#Headers],0))</f>
        <v>M</v>
      </c>
    </row>
    <row r="37" spans="1:13" x14ac:dyDescent="0.25">
      <c r="A37" t="s">
        <v>56</v>
      </c>
      <c r="B37" t="s">
        <v>291</v>
      </c>
      <c r="C37" t="s">
        <v>168</v>
      </c>
      <c r="D37" s="1" t="str">
        <f>VLOOKUP(athlete_entries[[#This Row],[CATEGORY]],Categories!$A$1:$F$106,2,FALSE)</f>
        <v>Individual</v>
      </c>
      <c r="E37" s="1" t="str">
        <f>VLOOKUP(athlete_entries[[#This Row],[CATEGORY]],Categories!$A$1:$F$106,3,FALSE)</f>
        <v>Sparring</v>
      </c>
      <c r="F37" s="1" t="str">
        <f>VLOOKUP(athlete_entries[[#This Row],[CATEGORY]],Categories!$A$1:$F$106,4,FALSE)</f>
        <v>Youth</v>
      </c>
      <c r="G37" s="1" t="str">
        <f>VLOOKUP(athlete_entries[[#This Row],[CATEGORY]],Categories!$A$1:$F$106,5,FALSE)</f>
        <v>Male</v>
      </c>
      <c r="H37" s="1" t="str">
        <f>VLOOKUP(athlete_entries[[#This Row],[CATEGORY]],Categories!$A$1:$F$106,6,FALSE)</f>
        <v>C G10-G05</v>
      </c>
      <c r="I37" s="1" t="str">
        <f t="array" ref="I37">_xlfn.IFNA(INDEX(Results__5[#All],MATCH(athlete_entries[[#This Row],[CATEGORY]]&amp;athlete_entries[[#This Row],[Name]],Results__5[[#All],[Category]]&amp;Results__5[[#All],[Name]],0),MATCH(athlete_entries[[#Headers],[Result]],Results__5[#Headers],0)),"0. None")</f>
        <v>2. Silver</v>
      </c>
      <c r="J37" s="1" t="str">
        <f>IF(AND(athlete_entries[[#This Row],[Result]]="2. Silver",K37=2),"0. None",IF(AND(athlete_entries[[#This Row],[Result]]="3. Bronze",K37=3),"0. None",athlete_entries[[#This Row],[Result]]))</f>
        <v>2. Silver</v>
      </c>
      <c r="K37" s="1">
        <f>INDEX(Categories_and_entries__2[[#All],[Category]:[Entries]],MATCH(athlete_entries[[#This Row],[CATEGORY]],Categories_and_entries__2[[#All],[Category]],0),MATCH("Entries",Categories_and_entries__2[[#Headers],[Category]:[Entries]],0))</f>
        <v>8</v>
      </c>
      <c r="L37" s="1">
        <f>COUNTIFS(athlete_entries[CATEGORY],athlete_entries[[#This Row],[CATEGORY]],athlete_entries[Club Full],athlete_entries[[#This Row],[Club Full]])</f>
        <v>1</v>
      </c>
      <c r="M37" s="1" t="str">
        <f>INDEX(Participation_Count_Clubs__24[#All],MATCH(athlete_entries[[#This Row],[Club Full]],Participation_Count_Clubs__24[[#All],[Club Full]],0),MATCH("Club Size Entries",Participation_Count_Clubs__24[#Headers],0))</f>
        <v>M</v>
      </c>
    </row>
    <row r="38" spans="1:13" x14ac:dyDescent="0.25">
      <c r="A38" t="s">
        <v>21</v>
      </c>
      <c r="B38" t="s">
        <v>341</v>
      </c>
      <c r="C38" t="s">
        <v>342</v>
      </c>
      <c r="D38" s="1" t="str">
        <f>VLOOKUP(athlete_entries[[#This Row],[CATEGORY]],Categories!$A$1:$F$106,2,FALSE)</f>
        <v>Individual</v>
      </c>
      <c r="E38" s="1" t="str">
        <f>VLOOKUP(athlete_entries[[#This Row],[CATEGORY]],Categories!$A$1:$F$106,3,FALSE)</f>
        <v>Patterns</v>
      </c>
      <c r="F38" s="1" t="str">
        <f>VLOOKUP(athlete_entries[[#This Row],[CATEGORY]],Categories!$A$1:$F$106,4,FALSE)</f>
        <v>Senior</v>
      </c>
      <c r="G38" s="1" t="str">
        <f>VLOOKUP(athlete_entries[[#This Row],[CATEGORY]],Categories!$A$1:$F$106,5,FALSE)</f>
        <v>Female</v>
      </c>
      <c r="H38" s="1" t="str">
        <f>VLOOKUP(athlete_entries[[#This Row],[CATEGORY]],Categories!$A$1:$F$106,6,FALSE)</f>
        <v>A D01-D06</v>
      </c>
      <c r="I38" s="1" t="str">
        <f t="array" ref="I38">_xlfn.IFNA(INDEX(Results__5[#All],MATCH(athlete_entries[[#This Row],[CATEGORY]]&amp;athlete_entries[[#This Row],[Name]],Results__5[[#All],[Category]]&amp;Results__5[[#All],[Name]],0),MATCH(athlete_entries[[#Headers],[Result]],Results__5[#Headers],0)),"0. None")</f>
        <v>3. Bronze</v>
      </c>
      <c r="J38" s="1" t="str">
        <f>IF(AND(athlete_entries[[#This Row],[Result]]="2. Silver",K38=2),"0. None",IF(AND(athlete_entries[[#This Row],[Result]]="3. Bronze",K38=3),"0. None",athlete_entries[[#This Row],[Result]]))</f>
        <v>0. None</v>
      </c>
      <c r="K38" s="1">
        <f>INDEX(Categories_and_entries__2[[#All],[Category]:[Entries]],MATCH(athlete_entries[[#This Row],[CATEGORY]],Categories_and_entries__2[[#All],[Category]],0),MATCH("Entries",Categories_and_entries__2[[#Headers],[Category]:[Entries]],0))</f>
        <v>3</v>
      </c>
      <c r="L38" s="1">
        <f>COUNTIFS(athlete_entries[CATEGORY],athlete_entries[[#This Row],[CATEGORY]],athlete_entries[Club Full],athlete_entries[[#This Row],[Club Full]])</f>
        <v>1</v>
      </c>
      <c r="M38" s="1" t="str">
        <f>INDEX(Participation_Count_Clubs__24[#All],MATCH(athlete_entries[[#This Row],[Club Full]],Participation_Count_Clubs__24[[#All],[Club Full]],0),MATCH("Club Size Entries",Participation_Count_Clubs__24[#Headers],0))</f>
        <v>M</v>
      </c>
    </row>
    <row r="39" spans="1:13" x14ac:dyDescent="0.25">
      <c r="A39" t="s">
        <v>28</v>
      </c>
      <c r="B39" t="s">
        <v>381</v>
      </c>
      <c r="C39" t="s">
        <v>342</v>
      </c>
      <c r="D39" s="1" t="str">
        <f>VLOOKUP(athlete_entries[[#This Row],[CATEGORY]],Categories!$A$1:$F$106,2,FALSE)</f>
        <v>Individual</v>
      </c>
      <c r="E39" s="1" t="str">
        <f>VLOOKUP(athlete_entries[[#This Row],[CATEGORY]],Categories!$A$1:$F$106,3,FALSE)</f>
        <v>Patterns</v>
      </c>
      <c r="F39" s="1" t="str">
        <f>VLOOKUP(athlete_entries[[#This Row],[CATEGORY]],Categories!$A$1:$F$106,4,FALSE)</f>
        <v>Senior</v>
      </c>
      <c r="G39" s="1" t="str">
        <f>VLOOKUP(athlete_entries[[#This Row],[CATEGORY]],Categories!$A$1:$F$106,5,FALSE)</f>
        <v>Male</v>
      </c>
      <c r="H39" s="1" t="str">
        <f>VLOOKUP(athlete_entries[[#This Row],[CATEGORY]],Categories!$A$1:$F$106,6,FALSE)</f>
        <v>A D01-D06</v>
      </c>
      <c r="I39" s="1" t="str">
        <f t="array" ref="I39">_xlfn.IFNA(INDEX(Results__5[#All],MATCH(athlete_entries[[#This Row],[CATEGORY]]&amp;athlete_entries[[#This Row],[Name]],Results__5[[#All],[Category]]&amp;Results__5[[#All],[Name]],0),MATCH(athlete_entries[[#Headers],[Result]],Results__5[#Headers],0)),"0. None")</f>
        <v>0. None</v>
      </c>
      <c r="J39" s="1" t="str">
        <f>IF(AND(athlete_entries[[#This Row],[Result]]="2. Silver",K39=2),"0. None",IF(AND(athlete_entries[[#This Row],[Result]]="3. Bronze",K39=3),"0. None",athlete_entries[[#This Row],[Result]]))</f>
        <v>0. None</v>
      </c>
      <c r="K39" s="1">
        <f>INDEX(Categories_and_entries__2[[#All],[Category]:[Entries]],MATCH(athlete_entries[[#This Row],[CATEGORY]],Categories_and_entries__2[[#All],[Category]],0),MATCH("Entries",Categories_and_entries__2[[#Headers],[Category]:[Entries]],0))</f>
        <v>6</v>
      </c>
      <c r="L39" s="1">
        <f>COUNTIFS(athlete_entries[CATEGORY],athlete_entries[[#This Row],[CATEGORY]],athlete_entries[Club Full],athlete_entries[[#This Row],[Club Full]])</f>
        <v>1</v>
      </c>
      <c r="M39" s="1" t="str">
        <f>INDEX(Participation_Count_Clubs__24[#All],MATCH(athlete_entries[[#This Row],[Club Full]],Participation_Count_Clubs__24[[#All],[Club Full]],0),MATCH("Club Size Entries",Participation_Count_Clubs__24[#Headers],0))</f>
        <v>M</v>
      </c>
    </row>
    <row r="40" spans="1:13" x14ac:dyDescent="0.25">
      <c r="A40" t="s">
        <v>32</v>
      </c>
      <c r="B40" t="s">
        <v>548</v>
      </c>
      <c r="C40" t="s">
        <v>342</v>
      </c>
      <c r="D40" s="1" t="str">
        <f>VLOOKUP(athlete_entries[[#This Row],[CATEGORY]],Categories!$A$1:$F$106,2,FALSE)</f>
        <v>Individual</v>
      </c>
      <c r="E40" s="1" t="str">
        <f>VLOOKUP(athlete_entries[[#This Row],[CATEGORY]],Categories!$A$1:$F$106,3,FALSE)</f>
        <v>Patterns</v>
      </c>
      <c r="F40" s="1" t="str">
        <f>VLOOKUP(athlete_entries[[#This Row],[CATEGORY]],Categories!$A$1:$F$106,4,FALSE)</f>
        <v>Senior</v>
      </c>
      <c r="G40" s="1" t="str">
        <f>VLOOKUP(athlete_entries[[#This Row],[CATEGORY]],Categories!$A$1:$F$106,5,FALSE)</f>
        <v>Male</v>
      </c>
      <c r="H40" s="1" t="str">
        <f>VLOOKUP(athlete_entries[[#This Row],[CATEGORY]],Categories!$A$1:$F$106,6,FALSE)</f>
        <v>C G10-G05</v>
      </c>
      <c r="I40" s="1" t="str">
        <f t="array" ref="I40">_xlfn.IFNA(INDEX(Results__5[#All],MATCH(athlete_entries[[#This Row],[CATEGORY]]&amp;athlete_entries[[#This Row],[Name]],Results__5[[#All],[Category]]&amp;Results__5[[#All],[Name]],0),MATCH(athlete_entries[[#Headers],[Result]],Results__5[#Headers],0)),"0. None")</f>
        <v>0. None</v>
      </c>
      <c r="J40" s="1" t="str">
        <f>IF(AND(athlete_entries[[#This Row],[Result]]="2. Silver",K40=2),"0. None",IF(AND(athlete_entries[[#This Row],[Result]]="3. Bronze",K40=3),"0. None",athlete_entries[[#This Row],[Result]]))</f>
        <v>0. None</v>
      </c>
      <c r="K40" s="1">
        <f>INDEX(Categories_and_entries__2[[#All],[Category]:[Entries]],MATCH(athlete_entries[[#This Row],[CATEGORY]],Categories_and_entries__2[[#All],[Category]],0),MATCH("Entries",Categories_and_entries__2[[#Headers],[Category]:[Entries]],0))</f>
        <v>12</v>
      </c>
      <c r="L40" s="1">
        <f>COUNTIFS(athlete_entries[CATEGORY],athlete_entries[[#This Row],[CATEGORY]],athlete_entries[Club Full],athlete_entries[[#This Row],[Club Full]])</f>
        <v>1</v>
      </c>
      <c r="M40" s="1" t="str">
        <f>INDEX(Participation_Count_Clubs__24[#All],MATCH(athlete_entries[[#This Row],[Club Full]],Participation_Count_Clubs__24[[#All],[Club Full]],0),MATCH("Club Size Entries",Participation_Count_Clubs__24[#Headers],0))</f>
        <v>M</v>
      </c>
    </row>
    <row r="41" spans="1:13" x14ac:dyDescent="0.25">
      <c r="A41" t="s">
        <v>37</v>
      </c>
      <c r="B41" t="s">
        <v>548</v>
      </c>
      <c r="C41" t="s">
        <v>342</v>
      </c>
      <c r="D41" s="1" t="str">
        <f>VLOOKUP(athlete_entries[[#This Row],[CATEGORY]],Categories!$A$1:$F$106,2,FALSE)</f>
        <v>Individual</v>
      </c>
      <c r="E41" s="1" t="str">
        <f>VLOOKUP(athlete_entries[[#This Row],[CATEGORY]],Categories!$A$1:$F$106,3,FALSE)</f>
        <v>Patterns</v>
      </c>
      <c r="F41" s="1" t="str">
        <f>VLOOKUP(athlete_entries[[#This Row],[CATEGORY]],Categories!$A$1:$F$106,4,FALSE)</f>
        <v>Junior-Senior-Veteran</v>
      </c>
      <c r="G41" s="1" t="str">
        <f>VLOOKUP(athlete_entries[[#This Row],[CATEGORY]],Categories!$A$1:$F$106,5,FALSE)</f>
        <v>Mixed</v>
      </c>
      <c r="H41" s="1" t="str">
        <f>VLOOKUP(athlete_entries[[#This Row],[CATEGORY]],Categories!$A$1:$F$106,6,FALSE)</f>
        <v>C G10-G05</v>
      </c>
      <c r="I41" s="1" t="str">
        <f t="array" ref="I41">_xlfn.IFNA(INDEX(Results__5[#All],MATCH(athlete_entries[[#This Row],[CATEGORY]]&amp;athlete_entries[[#This Row],[Name]],Results__5[[#All],[Category]]&amp;Results__5[[#All],[Name]],0),MATCH(athlete_entries[[#Headers],[Result]],Results__5[#Headers],0)),"0. None")</f>
        <v>0. None</v>
      </c>
      <c r="J41" s="1" t="str">
        <f>IF(AND(athlete_entries[[#This Row],[Result]]="2. Silver",K41=2),"0. None",IF(AND(athlete_entries[[#This Row],[Result]]="3. Bronze",K41=3),"0. None",athlete_entries[[#This Row],[Result]]))</f>
        <v>0. None</v>
      </c>
      <c r="K41" s="1">
        <f>INDEX(Categories_and_entries__2[[#All],[Category]:[Entries]],MATCH(athlete_entries[[#This Row],[CATEGORY]],Categories_and_entries__2[[#All],[Category]],0),MATCH("Entries",Categories_and_entries__2[[#Headers],[Category]:[Entries]],0))</f>
        <v>26</v>
      </c>
      <c r="L41" s="1">
        <f>COUNTIFS(athlete_entries[CATEGORY],athlete_entries[[#This Row],[CATEGORY]],athlete_entries[Club Full],athlete_entries[[#This Row],[Club Full]])</f>
        <v>1</v>
      </c>
      <c r="M41" s="1" t="str">
        <f>INDEX(Participation_Count_Clubs__24[#All],MATCH(athlete_entries[[#This Row],[Club Full]],Participation_Count_Clubs__24[[#All],[Club Full]],0),MATCH("Club Size Entries",Participation_Count_Clubs__24[#Headers],0))</f>
        <v>M</v>
      </c>
    </row>
    <row r="42" spans="1:13" x14ac:dyDescent="0.25">
      <c r="A42" t="s">
        <v>81</v>
      </c>
      <c r="B42" t="s">
        <v>341</v>
      </c>
      <c r="C42" t="s">
        <v>342</v>
      </c>
      <c r="D42" s="1" t="str">
        <f>VLOOKUP(athlete_entries[[#This Row],[CATEGORY]],Categories!$A$1:$F$106,2,FALSE)</f>
        <v>Individual</v>
      </c>
      <c r="E42" s="1" t="str">
        <f>VLOOKUP(athlete_entries[[#This Row],[CATEGORY]],Categories!$A$1:$F$106,3,FALSE)</f>
        <v>Sparring</v>
      </c>
      <c r="F42" s="1" t="str">
        <f>VLOOKUP(athlete_entries[[#This Row],[CATEGORY]],Categories!$A$1:$F$106,4,FALSE)</f>
        <v>Senior</v>
      </c>
      <c r="G42" s="1" t="str">
        <f>VLOOKUP(athlete_entries[[#This Row],[CATEGORY]],Categories!$A$1:$F$106,5,FALSE)</f>
        <v>Female</v>
      </c>
      <c r="H42" s="1" t="str">
        <f>VLOOKUP(athlete_entries[[#This Row],[CATEGORY]],Categories!$A$1:$F$106,6,FALSE)</f>
        <v>A+B G04-D06</v>
      </c>
      <c r="I42" s="1" t="str">
        <f t="array" ref="I42">_xlfn.IFNA(INDEX(Results__5[#All],MATCH(athlete_entries[[#This Row],[CATEGORY]]&amp;athlete_entries[[#This Row],[Name]],Results__5[[#All],[Category]]&amp;Results__5[[#All],[Name]],0),MATCH(athlete_entries[[#Headers],[Result]],Results__5[#Headers],0)),"0. None")</f>
        <v>0. None</v>
      </c>
      <c r="J42" s="1" t="str">
        <f>IF(AND(athlete_entries[[#This Row],[Result]]="2. Silver",K42=2),"0. None",IF(AND(athlete_entries[[#This Row],[Result]]="3. Bronze",K42=3),"0. None",athlete_entries[[#This Row],[Result]]))</f>
        <v>0. None</v>
      </c>
      <c r="K42" s="1">
        <f>INDEX(Categories_and_entries__2[[#All],[Category]:[Entries]],MATCH(athlete_entries[[#This Row],[CATEGORY]],Categories_and_entries__2[[#All],[Category]],0),MATCH("Entries",Categories_and_entries__2[[#Headers],[Category]:[Entries]],0))</f>
        <v>7</v>
      </c>
      <c r="L42" s="1">
        <f>COUNTIFS(athlete_entries[CATEGORY],athlete_entries[[#This Row],[CATEGORY]],athlete_entries[Club Full],athlete_entries[[#This Row],[Club Full]])</f>
        <v>1</v>
      </c>
      <c r="M42" s="1" t="str">
        <f>INDEX(Participation_Count_Clubs__24[#All],MATCH(athlete_entries[[#This Row],[Club Full]],Participation_Count_Clubs__24[[#All],[Club Full]],0),MATCH("Club Size Entries",Participation_Count_Clubs__24[#Headers],0))</f>
        <v>M</v>
      </c>
    </row>
    <row r="43" spans="1:13" x14ac:dyDescent="0.25">
      <c r="A43" t="s">
        <v>85</v>
      </c>
      <c r="B43" t="s">
        <v>719</v>
      </c>
      <c r="C43" t="s">
        <v>342</v>
      </c>
      <c r="D43" s="1" t="str">
        <f>VLOOKUP(athlete_entries[[#This Row],[CATEGORY]],Categories!$A$1:$F$106,2,FALSE)</f>
        <v>Individual</v>
      </c>
      <c r="E43" s="1" t="str">
        <f>VLOOKUP(athlete_entries[[#This Row],[CATEGORY]],Categories!$A$1:$F$106,3,FALSE)</f>
        <v>Sparring</v>
      </c>
      <c r="F43" s="1" t="str">
        <f>VLOOKUP(athlete_entries[[#This Row],[CATEGORY]],Categories!$A$1:$F$106,4,FALSE)</f>
        <v>Senior</v>
      </c>
      <c r="G43" s="1" t="str">
        <f>VLOOKUP(athlete_entries[[#This Row],[CATEGORY]],Categories!$A$1:$F$106,5,FALSE)</f>
        <v>Male</v>
      </c>
      <c r="H43" s="1" t="str">
        <f>VLOOKUP(athlete_entries[[#This Row],[CATEGORY]],Categories!$A$1:$F$106,6,FALSE)</f>
        <v>A D01-D06</v>
      </c>
      <c r="I43" s="1" t="str">
        <f t="array" ref="I43">_xlfn.IFNA(INDEX(Results__5[#All],MATCH(athlete_entries[[#This Row],[CATEGORY]]&amp;athlete_entries[[#This Row],[Name]],Results__5[[#All],[Category]]&amp;Results__5[[#All],[Name]],0),MATCH(athlete_entries[[#Headers],[Result]],Results__5[#Headers],0)),"0. None")</f>
        <v>0. None</v>
      </c>
      <c r="J43" s="1" t="str">
        <f>IF(AND(athlete_entries[[#This Row],[Result]]="2. Silver",K43=2),"0. None",IF(AND(athlete_entries[[#This Row],[Result]]="3. Bronze",K43=3),"0. None",athlete_entries[[#This Row],[Result]]))</f>
        <v>0. None</v>
      </c>
      <c r="K43" s="1">
        <f>INDEX(Categories_and_entries__2[[#All],[Category]:[Entries]],MATCH(athlete_entries[[#This Row],[CATEGORY]],Categories_and_entries__2[[#All],[Category]],0),MATCH("Entries",Categories_and_entries__2[[#Headers],[Category]:[Entries]],0))</f>
        <v>12</v>
      </c>
      <c r="L43" s="1">
        <f>COUNTIFS(athlete_entries[CATEGORY],athlete_entries[[#This Row],[CATEGORY]],athlete_entries[Club Full],athlete_entries[[#This Row],[Club Full]])</f>
        <v>1</v>
      </c>
      <c r="M43" s="1" t="str">
        <f>INDEX(Participation_Count_Clubs__24[#All],MATCH(athlete_entries[[#This Row],[Club Full]],Participation_Count_Clubs__24[[#All],[Club Full]],0),MATCH("Club Size Entries",Participation_Count_Clubs__24[#Headers],0))</f>
        <v>M</v>
      </c>
    </row>
    <row r="44" spans="1:13" x14ac:dyDescent="0.25">
      <c r="A44" t="s">
        <v>86</v>
      </c>
      <c r="B44" t="s">
        <v>381</v>
      </c>
      <c r="C44" t="s">
        <v>342</v>
      </c>
      <c r="D44" s="1" t="str">
        <f>VLOOKUP(athlete_entries[[#This Row],[CATEGORY]],Categories!$A$1:$F$106,2,FALSE)</f>
        <v>Individual</v>
      </c>
      <c r="E44" s="1" t="str">
        <f>VLOOKUP(athlete_entries[[#This Row],[CATEGORY]],Categories!$A$1:$F$106,3,FALSE)</f>
        <v>Sparring</v>
      </c>
      <c r="F44" s="1" t="str">
        <f>VLOOKUP(athlete_entries[[#This Row],[CATEGORY]],Categories!$A$1:$F$106,4,FALSE)</f>
        <v>Senior</v>
      </c>
      <c r="G44" s="1" t="str">
        <f>VLOOKUP(athlete_entries[[#This Row],[CATEGORY]],Categories!$A$1:$F$106,5,FALSE)</f>
        <v>Male</v>
      </c>
      <c r="H44" s="1" t="str">
        <f>VLOOKUP(athlete_entries[[#This Row],[CATEGORY]],Categories!$A$1:$F$106,6,FALSE)</f>
        <v>A+B G04-D06</v>
      </c>
      <c r="I44" s="1" t="str">
        <f t="array" ref="I44">_xlfn.IFNA(INDEX(Results__5[#All],MATCH(athlete_entries[[#This Row],[CATEGORY]]&amp;athlete_entries[[#This Row],[Name]],Results__5[[#All],[Category]]&amp;Results__5[[#All],[Name]],0),MATCH(athlete_entries[[#Headers],[Result]],Results__5[#Headers],0)),"0. None")</f>
        <v>3. Bronze</v>
      </c>
      <c r="J44" s="1" t="str">
        <f>IF(AND(athlete_entries[[#This Row],[Result]]="2. Silver",K44=2),"0. None",IF(AND(athlete_entries[[#This Row],[Result]]="3. Bronze",K44=3),"0. None",athlete_entries[[#This Row],[Result]]))</f>
        <v>3. Bronze</v>
      </c>
      <c r="K44" s="1">
        <f>INDEX(Categories_and_entries__2[[#All],[Category]:[Entries]],MATCH(athlete_entries[[#This Row],[CATEGORY]],Categories_and_entries__2[[#All],[Category]],0),MATCH("Entries",Categories_and_entries__2[[#Headers],[Category]:[Entries]],0))</f>
        <v>8</v>
      </c>
      <c r="L44" s="1">
        <f>COUNTIFS(athlete_entries[CATEGORY],athlete_entries[[#This Row],[CATEGORY]],athlete_entries[Club Full],athlete_entries[[#This Row],[Club Full]])</f>
        <v>1</v>
      </c>
      <c r="M44" s="1" t="str">
        <f>INDEX(Participation_Count_Clubs__24[#All],MATCH(athlete_entries[[#This Row],[Club Full]],Participation_Count_Clubs__24[[#All],[Club Full]],0),MATCH("Club Size Entries",Participation_Count_Clubs__24[#Headers],0))</f>
        <v>M</v>
      </c>
    </row>
    <row r="45" spans="1:13" x14ac:dyDescent="0.25">
      <c r="A45" t="s">
        <v>92</v>
      </c>
      <c r="B45" t="s">
        <v>548</v>
      </c>
      <c r="C45" t="s">
        <v>342</v>
      </c>
      <c r="D45" s="1" t="str">
        <f>VLOOKUP(athlete_entries[[#This Row],[CATEGORY]],Categories!$A$1:$F$106,2,FALSE)</f>
        <v>Individual</v>
      </c>
      <c r="E45" s="1" t="str">
        <f>VLOOKUP(athlete_entries[[#This Row],[CATEGORY]],Categories!$A$1:$F$106,3,FALSE)</f>
        <v>Sparring</v>
      </c>
      <c r="F45" s="1" t="str">
        <f>VLOOKUP(athlete_entries[[#This Row],[CATEGORY]],Categories!$A$1:$F$106,4,FALSE)</f>
        <v>Senior</v>
      </c>
      <c r="G45" s="1" t="str">
        <f>VLOOKUP(athlete_entries[[#This Row],[CATEGORY]],Categories!$A$1:$F$106,5,FALSE)</f>
        <v>Male</v>
      </c>
      <c r="H45" s="1" t="str">
        <f>VLOOKUP(athlete_entries[[#This Row],[CATEGORY]],Categories!$A$1:$F$106,6,FALSE)</f>
        <v>C G10-G05</v>
      </c>
      <c r="I45" s="1" t="str">
        <f t="array" ref="I45">_xlfn.IFNA(INDEX(Results__5[#All],MATCH(athlete_entries[[#This Row],[CATEGORY]]&amp;athlete_entries[[#This Row],[Name]],Results__5[[#All],[Category]]&amp;Results__5[[#All],[Name]],0),MATCH(athlete_entries[[#Headers],[Result]],Results__5[#Headers],0)),"0. None")</f>
        <v>0. None</v>
      </c>
      <c r="J45" s="1" t="str">
        <f>IF(AND(athlete_entries[[#This Row],[Result]]="2. Silver",K45=2),"0. None",IF(AND(athlete_entries[[#This Row],[Result]]="3. Bronze",K45=3),"0. None",athlete_entries[[#This Row],[Result]]))</f>
        <v>0. None</v>
      </c>
      <c r="K45" s="1">
        <f>INDEX(Categories_and_entries__2[[#All],[Category]:[Entries]],MATCH(athlete_entries[[#This Row],[CATEGORY]],Categories_and_entries__2[[#All],[Category]],0),MATCH("Entries",Categories_and_entries__2[[#Headers],[Category]:[Entries]],0))</f>
        <v>5</v>
      </c>
      <c r="L45" s="1">
        <f>COUNTIFS(athlete_entries[CATEGORY],athlete_entries[[#This Row],[CATEGORY]],athlete_entries[Club Full],athlete_entries[[#This Row],[Club Full]])</f>
        <v>1</v>
      </c>
      <c r="M45" s="1" t="str">
        <f>INDEX(Participation_Count_Clubs__24[#All],MATCH(athlete_entries[[#This Row],[Club Full]],Participation_Count_Clubs__24[[#All],[Club Full]],0),MATCH("Club Size Entries",Participation_Count_Clubs__24[#Headers],0))</f>
        <v>M</v>
      </c>
    </row>
    <row r="46" spans="1:13" x14ac:dyDescent="0.25">
      <c r="A46" t="s">
        <v>97</v>
      </c>
      <c r="B46" t="s">
        <v>341</v>
      </c>
      <c r="C46" t="s">
        <v>342</v>
      </c>
      <c r="D46" s="1" t="str">
        <f>VLOOKUP(athlete_entries[[#This Row],[CATEGORY]],Categories!$A$1:$F$106,2,FALSE)</f>
        <v>Individual</v>
      </c>
      <c r="E46" s="1" t="str">
        <f>VLOOKUP(athlete_entries[[#This Row],[CATEGORY]],Categories!$A$1:$F$106,3,FALSE)</f>
        <v>Sparring</v>
      </c>
      <c r="F46" s="1" t="str">
        <f>VLOOKUP(athlete_entries[[#This Row],[CATEGORY]],Categories!$A$1:$F$106,4,FALSE)</f>
        <v>Senior</v>
      </c>
      <c r="G46" s="1" t="str">
        <f>VLOOKUP(athlete_entries[[#This Row],[CATEGORY]],Categories!$A$1:$F$106,5,FALSE)</f>
        <v>Female</v>
      </c>
      <c r="H46" s="1" t="str">
        <f>VLOOKUP(athlete_entries[[#This Row],[CATEGORY]],Categories!$A$1:$F$106,6,FALSE)</f>
        <v>A+B G04-D06</v>
      </c>
      <c r="I46" s="1" t="str">
        <f t="array" ref="I46">_xlfn.IFNA(INDEX(Results__5[#All],MATCH(athlete_entries[[#This Row],[CATEGORY]]&amp;athlete_entries[[#This Row],[Name]],Results__5[[#All],[Category]]&amp;Results__5[[#All],[Name]],0),MATCH(athlete_entries[[#Headers],[Result]],Results__5[#Headers],0)),"0. None")</f>
        <v>0. None</v>
      </c>
      <c r="J46" s="1" t="str">
        <f>IF(AND(athlete_entries[[#This Row],[Result]]="2. Silver",K46=2),"0. None",IF(AND(athlete_entries[[#This Row],[Result]]="3. Bronze",K46=3),"0. None",athlete_entries[[#This Row],[Result]]))</f>
        <v>0. None</v>
      </c>
      <c r="K46" s="1">
        <f>INDEX(Categories_and_entries__2[[#All],[Category]:[Entries]],MATCH(athlete_entries[[#This Row],[CATEGORY]],Categories_and_entries__2[[#All],[Category]],0),MATCH("Entries",Categories_and_entries__2[[#Headers],[Category]:[Entries]],0))</f>
        <v>10</v>
      </c>
      <c r="L46" s="1">
        <f>COUNTIFS(athlete_entries[CATEGORY],athlete_entries[[#This Row],[CATEGORY]],athlete_entries[Club Full],athlete_entries[[#This Row],[Club Full]])</f>
        <v>1</v>
      </c>
      <c r="M46" s="1" t="str">
        <f>INDEX(Participation_Count_Clubs__24[#All],MATCH(athlete_entries[[#This Row],[Club Full]],Participation_Count_Clubs__24[[#All],[Club Full]],0),MATCH("Club Size Entries",Participation_Count_Clubs__24[#Headers],0))</f>
        <v>M</v>
      </c>
    </row>
    <row r="47" spans="1:13" x14ac:dyDescent="0.25">
      <c r="A47" t="s">
        <v>98</v>
      </c>
      <c r="B47" t="s">
        <v>719</v>
      </c>
      <c r="C47" t="s">
        <v>342</v>
      </c>
      <c r="D47" s="1" t="str">
        <f>VLOOKUP(athlete_entries[[#This Row],[CATEGORY]],Categories!$A$1:$F$106,2,FALSE)</f>
        <v>Individual</v>
      </c>
      <c r="E47" s="1" t="str">
        <f>VLOOKUP(athlete_entries[[#This Row],[CATEGORY]],Categories!$A$1:$F$106,3,FALSE)</f>
        <v>Sparring</v>
      </c>
      <c r="F47" s="1" t="str">
        <f>VLOOKUP(athlete_entries[[#This Row],[CATEGORY]],Categories!$A$1:$F$106,4,FALSE)</f>
        <v>Senior</v>
      </c>
      <c r="G47" s="1" t="str">
        <f>VLOOKUP(athlete_entries[[#This Row],[CATEGORY]],Categories!$A$1:$F$106,5,FALSE)</f>
        <v>Male</v>
      </c>
      <c r="H47" s="1" t="str">
        <f>VLOOKUP(athlete_entries[[#This Row],[CATEGORY]],Categories!$A$1:$F$106,6,FALSE)</f>
        <v>A+B G04-D06</v>
      </c>
      <c r="I47" s="1" t="str">
        <f t="array" ref="I47">_xlfn.IFNA(INDEX(Results__5[#All],MATCH(athlete_entries[[#This Row],[CATEGORY]]&amp;athlete_entries[[#This Row],[Name]],Results__5[[#All],[Category]]&amp;Results__5[[#All],[Name]],0),MATCH(athlete_entries[[#Headers],[Result]],Results__5[#Headers],0)),"0. None")</f>
        <v>0. None</v>
      </c>
      <c r="J47" s="1" t="str">
        <f>IF(AND(athlete_entries[[#This Row],[Result]]="2. Silver",K47=2),"0. None",IF(AND(athlete_entries[[#This Row],[Result]]="3. Bronze",K47=3),"0. None",athlete_entries[[#This Row],[Result]]))</f>
        <v>0. None</v>
      </c>
      <c r="K47" s="1">
        <f>INDEX(Categories_and_entries__2[[#All],[Category]:[Entries]],MATCH(athlete_entries[[#This Row],[CATEGORY]],Categories_and_entries__2[[#All],[Category]],0),MATCH("Entries",Categories_and_entries__2[[#Headers],[Category]:[Entries]],0))</f>
        <v>17</v>
      </c>
      <c r="L47" s="1">
        <f>COUNTIFS(athlete_entries[CATEGORY],athlete_entries[[#This Row],[CATEGORY]],athlete_entries[Club Full],athlete_entries[[#This Row],[Club Full]])</f>
        <v>2</v>
      </c>
      <c r="M47" s="1" t="str">
        <f>INDEX(Participation_Count_Clubs__24[#All],MATCH(athlete_entries[[#This Row],[Club Full]],Participation_Count_Clubs__24[[#All],[Club Full]],0),MATCH("Club Size Entries",Participation_Count_Clubs__24[#Headers],0))</f>
        <v>M</v>
      </c>
    </row>
    <row r="48" spans="1:13" x14ac:dyDescent="0.25">
      <c r="A48" t="s">
        <v>98</v>
      </c>
      <c r="B48" t="s">
        <v>381</v>
      </c>
      <c r="C48" t="s">
        <v>342</v>
      </c>
      <c r="D48" s="1" t="str">
        <f>VLOOKUP(athlete_entries[[#This Row],[CATEGORY]],Categories!$A$1:$F$106,2,FALSE)</f>
        <v>Individual</v>
      </c>
      <c r="E48" s="1" t="str">
        <f>VLOOKUP(athlete_entries[[#This Row],[CATEGORY]],Categories!$A$1:$F$106,3,FALSE)</f>
        <v>Sparring</v>
      </c>
      <c r="F48" s="1" t="str">
        <f>VLOOKUP(athlete_entries[[#This Row],[CATEGORY]],Categories!$A$1:$F$106,4,FALSE)</f>
        <v>Senior</v>
      </c>
      <c r="G48" s="1" t="str">
        <f>VLOOKUP(athlete_entries[[#This Row],[CATEGORY]],Categories!$A$1:$F$106,5,FALSE)</f>
        <v>Male</v>
      </c>
      <c r="H48" s="1" t="str">
        <f>VLOOKUP(athlete_entries[[#This Row],[CATEGORY]],Categories!$A$1:$F$106,6,FALSE)</f>
        <v>A+B G04-D06</v>
      </c>
      <c r="I48" s="1" t="str">
        <f t="array" ref="I48">_xlfn.IFNA(INDEX(Results__5[#All],MATCH(athlete_entries[[#This Row],[CATEGORY]]&amp;athlete_entries[[#This Row],[Name]],Results__5[[#All],[Category]]&amp;Results__5[[#All],[Name]],0),MATCH(athlete_entries[[#Headers],[Result]],Results__5[#Headers],0)),"0. None")</f>
        <v>0. None</v>
      </c>
      <c r="J48" s="1" t="str">
        <f>IF(AND(athlete_entries[[#This Row],[Result]]="2. Silver",K48=2),"0. None",IF(AND(athlete_entries[[#This Row],[Result]]="3. Bronze",K48=3),"0. None",athlete_entries[[#This Row],[Result]]))</f>
        <v>0. None</v>
      </c>
      <c r="K48" s="1">
        <f>INDEX(Categories_and_entries__2[[#All],[Category]:[Entries]],MATCH(athlete_entries[[#This Row],[CATEGORY]],Categories_and_entries__2[[#All],[Category]],0),MATCH("Entries",Categories_and_entries__2[[#Headers],[Category]:[Entries]],0))</f>
        <v>17</v>
      </c>
      <c r="L48" s="1">
        <f>COUNTIFS(athlete_entries[CATEGORY],athlete_entries[[#This Row],[CATEGORY]],athlete_entries[Club Full],athlete_entries[[#This Row],[Club Full]])</f>
        <v>2</v>
      </c>
      <c r="M48" s="1" t="str">
        <f>INDEX(Participation_Count_Clubs__24[#All],MATCH(athlete_entries[[#This Row],[Club Full]],Participation_Count_Clubs__24[[#All],[Club Full]],0),MATCH("Club Size Entries",Participation_Count_Clubs__24[#Headers],0))</f>
        <v>M</v>
      </c>
    </row>
    <row r="49" spans="1:13" x14ac:dyDescent="0.25">
      <c r="A49" t="s">
        <v>446</v>
      </c>
      <c r="B49" t="s">
        <v>341</v>
      </c>
      <c r="C49" t="s">
        <v>342</v>
      </c>
      <c r="D49" s="1" t="str">
        <f>VLOOKUP(athlete_entries[[#This Row],[CATEGORY]],Categories!$A$1:$F$106,2,FALSE)</f>
        <v>Individual</v>
      </c>
      <c r="E49" s="1" t="str">
        <f>VLOOKUP(athlete_entries[[#This Row],[CATEGORY]],Categories!$A$1:$F$106,3,FALSE)</f>
        <v>Power</v>
      </c>
      <c r="F49" s="1" t="str">
        <f>VLOOKUP(athlete_entries[[#This Row],[CATEGORY]],Categories!$A$1:$F$106,4,FALSE)</f>
        <v>Senior</v>
      </c>
      <c r="G49" s="1" t="str">
        <f>VLOOKUP(athlete_entries[[#This Row],[CATEGORY]],Categories!$A$1:$F$106,5,FALSE)</f>
        <v>Female</v>
      </c>
      <c r="H49" s="1" t="str">
        <f>VLOOKUP(athlete_entries[[#This Row],[CATEGORY]],Categories!$A$1:$F$106,6,FALSE)</f>
        <v>A+B G04-D06</v>
      </c>
      <c r="I49" s="1" t="str">
        <f t="array" ref="I49">_xlfn.IFNA(INDEX(Results__5[#All],MATCH(athlete_entries[[#This Row],[CATEGORY]]&amp;athlete_entries[[#This Row],[Name]],Results__5[[#All],[Category]]&amp;Results__5[[#All],[Name]],0),MATCH(athlete_entries[[#Headers],[Result]],Results__5[#Headers],0)),"0. None")</f>
        <v>0. None</v>
      </c>
      <c r="J49" s="1" t="str">
        <f>IF(AND(athlete_entries[[#This Row],[Result]]="2. Silver",K49=2),"0. None",IF(AND(athlete_entries[[#This Row],[Result]]="3. Bronze",K49=3),"0. None",athlete_entries[[#This Row],[Result]]))</f>
        <v>0. None</v>
      </c>
      <c r="K49" s="1">
        <f>INDEX(Categories_and_entries__2[[#All],[Category]:[Entries]],MATCH(athlete_entries[[#This Row],[CATEGORY]],Categories_and_entries__2[[#All],[Category]],0),MATCH("Entries",Categories_and_entries__2[[#Headers],[Category]:[Entries]],0))</f>
        <v>10</v>
      </c>
      <c r="L49" s="1">
        <f>COUNTIFS(athlete_entries[CATEGORY],athlete_entries[[#This Row],[CATEGORY]],athlete_entries[Club Full],athlete_entries[[#This Row],[Club Full]])</f>
        <v>1</v>
      </c>
      <c r="M49" s="1" t="str">
        <f>INDEX(Participation_Count_Clubs__24[#All],MATCH(athlete_entries[[#This Row],[Club Full]],Participation_Count_Clubs__24[[#All],[Club Full]],0),MATCH("Club Size Entries",Participation_Count_Clubs__24[#Headers],0))</f>
        <v>M</v>
      </c>
    </row>
    <row r="50" spans="1:13" x14ac:dyDescent="0.25">
      <c r="A50" t="s">
        <v>4</v>
      </c>
      <c r="B50" t="s">
        <v>576</v>
      </c>
      <c r="C50" t="s">
        <v>211</v>
      </c>
      <c r="D50" s="1" t="str">
        <f>VLOOKUP(athlete_entries[[#This Row],[CATEGORY]],Categories!$A$1:$F$106,2,FALSE)</f>
        <v>Individual</v>
      </c>
      <c r="E50" s="1" t="str">
        <f>VLOOKUP(athlete_entries[[#This Row],[CATEGORY]],Categories!$A$1:$F$106,3,FALSE)</f>
        <v>Patterns</v>
      </c>
      <c r="F50" s="1" t="str">
        <f>VLOOKUP(athlete_entries[[#This Row],[CATEGORY]],Categories!$A$1:$F$106,4,FALSE)</f>
        <v>Youth</v>
      </c>
      <c r="G50" s="1" t="str">
        <f>VLOOKUP(athlete_entries[[#This Row],[CATEGORY]],Categories!$A$1:$F$106,5,FALSE)</f>
        <v>Female</v>
      </c>
      <c r="H50" s="1" t="str">
        <f>VLOOKUP(athlete_entries[[#This Row],[CATEGORY]],Categories!$A$1:$F$106,6,FALSE)</f>
        <v>C G10-G05</v>
      </c>
      <c r="I50" s="1" t="str">
        <f t="array" ref="I50">_xlfn.IFNA(INDEX(Results__5[#All],MATCH(athlete_entries[[#This Row],[CATEGORY]]&amp;athlete_entries[[#This Row],[Name]],Results__5[[#All],[Category]]&amp;Results__5[[#All],[Name]],0),MATCH(athlete_entries[[#Headers],[Result]],Results__5[#Headers],0)),"0. None")</f>
        <v>0. None</v>
      </c>
      <c r="J50" s="1" t="str">
        <f>IF(AND(athlete_entries[[#This Row],[Result]]="2. Silver",K50=2),"0. None",IF(AND(athlete_entries[[#This Row],[Result]]="3. Bronze",K50=3),"0. None",athlete_entries[[#This Row],[Result]]))</f>
        <v>0. None</v>
      </c>
      <c r="K50" s="1">
        <f>INDEX(Categories_and_entries__2[[#All],[Category]:[Entries]],MATCH(athlete_entries[[#This Row],[CATEGORY]],Categories_and_entries__2[[#All],[Category]],0),MATCH("Entries",Categories_and_entries__2[[#Headers],[Category]:[Entries]],0))</f>
        <v>13</v>
      </c>
      <c r="L50" s="1">
        <f>COUNTIFS(athlete_entries[CATEGORY],athlete_entries[[#This Row],[CATEGORY]],athlete_entries[Club Full],athlete_entries[[#This Row],[Club Full]])</f>
        <v>1</v>
      </c>
      <c r="M50" s="1" t="str">
        <f>INDEX(Participation_Count_Clubs__24[#All],MATCH(athlete_entries[[#This Row],[Club Full]],Participation_Count_Clubs__24[[#All],[Club Full]],0),MATCH("Club Size Entries",Participation_Count_Clubs__24[#Headers],0))</f>
        <v>M</v>
      </c>
    </row>
    <row r="51" spans="1:13" x14ac:dyDescent="0.25">
      <c r="A51" t="s">
        <v>10</v>
      </c>
      <c r="B51" t="s">
        <v>630</v>
      </c>
      <c r="C51" t="s">
        <v>211</v>
      </c>
      <c r="D51" s="1" t="str">
        <f>VLOOKUP(athlete_entries[[#This Row],[CATEGORY]],Categories!$A$1:$F$106,2,FALSE)</f>
        <v>Individual</v>
      </c>
      <c r="E51" s="1" t="str">
        <f>VLOOKUP(athlete_entries[[#This Row],[CATEGORY]],Categories!$A$1:$F$106,3,FALSE)</f>
        <v>Patterns</v>
      </c>
      <c r="F51" s="1" t="str">
        <f>VLOOKUP(athlete_entries[[#This Row],[CATEGORY]],Categories!$A$1:$F$106,4,FALSE)</f>
        <v>Youth</v>
      </c>
      <c r="G51" s="1" t="str">
        <f>VLOOKUP(athlete_entries[[#This Row],[CATEGORY]],Categories!$A$1:$F$106,5,FALSE)</f>
        <v>Male</v>
      </c>
      <c r="H51" s="1" t="str">
        <f>VLOOKUP(athlete_entries[[#This Row],[CATEGORY]],Categories!$A$1:$F$106,6,FALSE)</f>
        <v>C G10-G05</v>
      </c>
      <c r="I51" s="1" t="str">
        <f t="array" ref="I51">_xlfn.IFNA(INDEX(Results__5[#All],MATCH(athlete_entries[[#This Row],[CATEGORY]]&amp;athlete_entries[[#This Row],[Name]],Results__5[[#All],[Category]]&amp;Results__5[[#All],[Name]],0),MATCH(athlete_entries[[#Headers],[Result]],Results__5[#Headers],0)),"0. None")</f>
        <v>0. None</v>
      </c>
      <c r="J51" s="1" t="str">
        <f>IF(AND(athlete_entries[[#This Row],[Result]]="2. Silver",K51=2),"0. None",IF(AND(athlete_entries[[#This Row],[Result]]="3. Bronze",K51=3),"0. None",athlete_entries[[#This Row],[Result]]))</f>
        <v>0. None</v>
      </c>
      <c r="K51" s="1">
        <f>INDEX(Categories_and_entries__2[[#All],[Category]:[Entries]],MATCH(athlete_entries[[#This Row],[CATEGORY]],Categories_and_entries__2[[#All],[Category]],0),MATCH("Entries",Categories_and_entries__2[[#Headers],[Category]:[Entries]],0))</f>
        <v>13</v>
      </c>
      <c r="L51" s="1">
        <f>COUNTIFS(athlete_entries[CATEGORY],athlete_entries[[#This Row],[CATEGORY]],athlete_entries[Club Full],athlete_entries[[#This Row],[Club Full]])</f>
        <v>1</v>
      </c>
      <c r="M51" s="1" t="str">
        <f>INDEX(Participation_Count_Clubs__24[#All],MATCH(athlete_entries[[#This Row],[Club Full]],Participation_Count_Clubs__24[[#All],[Club Full]],0),MATCH("Club Size Entries",Participation_Count_Clubs__24[#Headers],0))</f>
        <v>M</v>
      </c>
    </row>
    <row r="52" spans="1:13" x14ac:dyDescent="0.25">
      <c r="A52" t="s">
        <v>14</v>
      </c>
      <c r="B52" t="s">
        <v>370</v>
      </c>
      <c r="C52" t="s">
        <v>211</v>
      </c>
      <c r="D52" s="1" t="str">
        <f>VLOOKUP(athlete_entries[[#This Row],[CATEGORY]],Categories!$A$1:$F$106,2,FALSE)</f>
        <v>Individual</v>
      </c>
      <c r="E52" s="1" t="str">
        <f>VLOOKUP(athlete_entries[[#This Row],[CATEGORY]],Categories!$A$1:$F$106,3,FALSE)</f>
        <v>Patterns</v>
      </c>
      <c r="F52" s="1" t="str">
        <f>VLOOKUP(athlete_entries[[#This Row],[CATEGORY]],Categories!$A$1:$F$106,4,FALSE)</f>
        <v>Junior</v>
      </c>
      <c r="G52" s="1" t="str">
        <f>VLOOKUP(athlete_entries[[#This Row],[CATEGORY]],Categories!$A$1:$F$106,5,FALSE)</f>
        <v>Female</v>
      </c>
      <c r="H52" s="1" t="str">
        <f>VLOOKUP(athlete_entries[[#This Row],[CATEGORY]],Categories!$A$1:$F$106,6,FALSE)</f>
        <v>B G04-G01</v>
      </c>
      <c r="I52" s="1" t="str">
        <f t="array" ref="I52">_xlfn.IFNA(INDEX(Results__5[#All],MATCH(athlete_entries[[#This Row],[CATEGORY]]&amp;athlete_entries[[#This Row],[Name]],Results__5[[#All],[Category]]&amp;Results__5[[#All],[Name]],0),MATCH(athlete_entries[[#Headers],[Result]],Results__5[#Headers],0)),"0. None")</f>
        <v>0. None</v>
      </c>
      <c r="J52" s="1" t="str">
        <f>IF(AND(athlete_entries[[#This Row],[Result]]="2. Silver",K52=2),"0. None",IF(AND(athlete_entries[[#This Row],[Result]]="3. Bronze",K52=3),"0. None",athlete_entries[[#This Row],[Result]]))</f>
        <v>0. None</v>
      </c>
      <c r="K52" s="1">
        <f>INDEX(Categories_and_entries__2[[#All],[Category]:[Entries]],MATCH(athlete_entries[[#This Row],[CATEGORY]],Categories_and_entries__2[[#All],[Category]],0),MATCH("Entries",Categories_and_entries__2[[#Headers],[Category]:[Entries]],0))</f>
        <v>7</v>
      </c>
      <c r="L52" s="1">
        <f>COUNTIFS(athlete_entries[CATEGORY],athlete_entries[[#This Row],[CATEGORY]],athlete_entries[Club Full],athlete_entries[[#This Row],[Club Full]])</f>
        <v>1</v>
      </c>
      <c r="M52" s="1" t="str">
        <f>INDEX(Participation_Count_Clubs__24[#All],MATCH(athlete_entries[[#This Row],[Club Full]],Participation_Count_Clubs__24[[#All],[Club Full]],0),MATCH("Club Size Entries",Participation_Count_Clubs__24[#Headers],0))</f>
        <v>M</v>
      </c>
    </row>
    <row r="53" spans="1:13" x14ac:dyDescent="0.25">
      <c r="A53" t="s">
        <v>16</v>
      </c>
      <c r="B53" t="s">
        <v>648</v>
      </c>
      <c r="C53" t="s">
        <v>211</v>
      </c>
      <c r="D53" s="1" t="str">
        <f>VLOOKUP(athlete_entries[[#This Row],[CATEGORY]],Categories!$A$1:$F$106,2,FALSE)</f>
        <v>Individual</v>
      </c>
      <c r="E53" s="1" t="str">
        <f>VLOOKUP(athlete_entries[[#This Row],[CATEGORY]],Categories!$A$1:$F$106,3,FALSE)</f>
        <v>Patterns</v>
      </c>
      <c r="F53" s="1" t="str">
        <f>VLOOKUP(athlete_entries[[#This Row],[CATEGORY]],Categories!$A$1:$F$106,4,FALSE)</f>
        <v>Junior</v>
      </c>
      <c r="G53" s="1" t="str">
        <f>VLOOKUP(athlete_entries[[#This Row],[CATEGORY]],Categories!$A$1:$F$106,5,FALSE)</f>
        <v>Male</v>
      </c>
      <c r="H53" s="1" t="str">
        <f>VLOOKUP(athlete_entries[[#This Row],[CATEGORY]],Categories!$A$1:$F$106,6,FALSE)</f>
        <v>A D01-D06</v>
      </c>
      <c r="I53" s="1" t="str">
        <f t="array" ref="I53">_xlfn.IFNA(INDEX(Results__5[#All],MATCH(athlete_entries[[#This Row],[CATEGORY]]&amp;athlete_entries[[#This Row],[Name]],Results__5[[#All],[Category]]&amp;Results__5[[#All],[Name]],0),MATCH(athlete_entries[[#Headers],[Result]],Results__5[#Headers],0)),"0. None")</f>
        <v>0. None</v>
      </c>
      <c r="J53" s="1" t="str">
        <f>IF(AND(athlete_entries[[#This Row],[Result]]="2. Silver",K53=2),"0. None",IF(AND(athlete_entries[[#This Row],[Result]]="3. Bronze",K53=3),"0. None",athlete_entries[[#This Row],[Result]]))</f>
        <v>0. None</v>
      </c>
      <c r="K53" s="1">
        <f>INDEX(Categories_and_entries__2[[#All],[Category]:[Entries]],MATCH(athlete_entries[[#This Row],[CATEGORY]],Categories_and_entries__2[[#All],[Category]],0),MATCH("Entries",Categories_and_entries__2[[#Headers],[Category]:[Entries]],0))</f>
        <v>26</v>
      </c>
      <c r="L53" s="1">
        <f>COUNTIFS(athlete_entries[CATEGORY],athlete_entries[[#This Row],[CATEGORY]],athlete_entries[Club Full],athlete_entries[[#This Row],[Club Full]])</f>
        <v>1</v>
      </c>
      <c r="M53" s="1" t="str">
        <f>INDEX(Participation_Count_Clubs__24[#All],MATCH(athlete_entries[[#This Row],[Club Full]],Participation_Count_Clubs__24[[#All],[Club Full]],0),MATCH("Club Size Entries",Participation_Count_Clubs__24[#Headers],0))</f>
        <v>M</v>
      </c>
    </row>
    <row r="54" spans="1:13" x14ac:dyDescent="0.25">
      <c r="A54" t="s">
        <v>20</v>
      </c>
      <c r="B54" t="s">
        <v>323</v>
      </c>
      <c r="C54" t="s">
        <v>211</v>
      </c>
      <c r="D54" s="1" t="str">
        <f>VLOOKUP(athlete_entries[[#This Row],[CATEGORY]],Categories!$A$1:$F$106,2,FALSE)</f>
        <v>Individual</v>
      </c>
      <c r="E54" s="1" t="str">
        <f>VLOOKUP(athlete_entries[[#This Row],[CATEGORY]],Categories!$A$1:$F$106,3,FALSE)</f>
        <v>Patterns</v>
      </c>
      <c r="F54" s="1" t="str">
        <f>VLOOKUP(athlete_entries[[#This Row],[CATEGORY]],Categories!$A$1:$F$106,4,FALSE)</f>
        <v>Senior</v>
      </c>
      <c r="G54" s="1" t="str">
        <f>VLOOKUP(athlete_entries[[#This Row],[CATEGORY]],Categories!$A$1:$F$106,5,FALSE)</f>
        <v>Female</v>
      </c>
      <c r="H54" s="1" t="str">
        <f>VLOOKUP(athlete_entries[[#This Row],[CATEGORY]],Categories!$A$1:$F$106,6,FALSE)</f>
        <v>A D01-D06</v>
      </c>
      <c r="I54" s="1" t="str">
        <f t="array" ref="I54">_xlfn.IFNA(INDEX(Results__5[#All],MATCH(athlete_entries[[#This Row],[CATEGORY]]&amp;athlete_entries[[#This Row],[Name]],Results__5[[#All],[Category]]&amp;Results__5[[#All],[Name]],0),MATCH(athlete_entries[[#Headers],[Result]],Results__5[#Headers],0)),"0. None")</f>
        <v>0. None</v>
      </c>
      <c r="J54" s="1" t="str">
        <f>IF(AND(athlete_entries[[#This Row],[Result]]="2. Silver",K54=2),"0. None",IF(AND(athlete_entries[[#This Row],[Result]]="3. Bronze",K54=3),"0. None",athlete_entries[[#This Row],[Result]]))</f>
        <v>0. None</v>
      </c>
      <c r="K54" s="1">
        <f>INDEX(Categories_and_entries__2[[#All],[Category]:[Entries]],MATCH(athlete_entries[[#This Row],[CATEGORY]],Categories_and_entries__2[[#All],[Category]],0),MATCH("Entries",Categories_and_entries__2[[#Headers],[Category]:[Entries]],0))</f>
        <v>5</v>
      </c>
      <c r="L54" s="1">
        <f>COUNTIFS(athlete_entries[CATEGORY],athlete_entries[[#This Row],[CATEGORY]],athlete_entries[Club Full],athlete_entries[[#This Row],[Club Full]])</f>
        <v>1</v>
      </c>
      <c r="M54" s="1" t="str">
        <f>INDEX(Participation_Count_Clubs__24[#All],MATCH(athlete_entries[[#This Row],[Club Full]],Participation_Count_Clubs__24[[#All],[Club Full]],0),MATCH("Club Size Entries",Participation_Count_Clubs__24[#Headers],0))</f>
        <v>M</v>
      </c>
    </row>
    <row r="55" spans="1:13" x14ac:dyDescent="0.25">
      <c r="A55" t="s">
        <v>33</v>
      </c>
      <c r="B55" t="s">
        <v>268</v>
      </c>
      <c r="C55" t="s">
        <v>211</v>
      </c>
      <c r="D55" s="1" t="str">
        <f>VLOOKUP(athlete_entries[[#This Row],[CATEGORY]],Categories!$A$1:$F$106,2,FALSE)</f>
        <v>Individual</v>
      </c>
      <c r="E55" s="1" t="str">
        <f>VLOOKUP(athlete_entries[[#This Row],[CATEGORY]],Categories!$A$1:$F$106,3,FALSE)</f>
        <v>Patterns</v>
      </c>
      <c r="F55" s="1" t="str">
        <f>VLOOKUP(athlete_entries[[#This Row],[CATEGORY]],Categories!$A$1:$F$106,4,FALSE)</f>
        <v>Senior</v>
      </c>
      <c r="G55" s="1" t="str">
        <f>VLOOKUP(athlete_entries[[#This Row],[CATEGORY]],Categories!$A$1:$F$106,5,FALSE)</f>
        <v>Male</v>
      </c>
      <c r="H55" s="1" t="str">
        <f>VLOOKUP(athlete_entries[[#This Row],[CATEGORY]],Categories!$A$1:$F$106,6,FALSE)</f>
        <v>C G10-G05</v>
      </c>
      <c r="I55" s="1" t="str">
        <f t="array" ref="I55">_xlfn.IFNA(INDEX(Results__5[#All],MATCH(athlete_entries[[#This Row],[CATEGORY]]&amp;athlete_entries[[#This Row],[Name]],Results__5[[#All],[Category]]&amp;Results__5[[#All],[Name]],0),MATCH(athlete_entries[[#Headers],[Result]],Results__5[#Headers],0)),"0. None")</f>
        <v>2. Silver</v>
      </c>
      <c r="J55" s="1" t="str">
        <f>IF(AND(athlete_entries[[#This Row],[Result]]="2. Silver",K55=2),"0. None",IF(AND(athlete_entries[[#This Row],[Result]]="3. Bronze",K55=3),"0. None",athlete_entries[[#This Row],[Result]]))</f>
        <v>2. Silver</v>
      </c>
      <c r="K55" s="1">
        <f>INDEX(Categories_and_entries__2[[#All],[Category]:[Entries]],MATCH(athlete_entries[[#This Row],[CATEGORY]],Categories_and_entries__2[[#All],[Category]],0),MATCH("Entries",Categories_and_entries__2[[#Headers],[Category]:[Entries]],0))</f>
        <v>5</v>
      </c>
      <c r="L55" s="1">
        <f>COUNTIFS(athlete_entries[CATEGORY],athlete_entries[[#This Row],[CATEGORY]],athlete_entries[Club Full],athlete_entries[[#This Row],[Club Full]])</f>
        <v>1</v>
      </c>
      <c r="M55" s="1" t="str">
        <f>INDEX(Participation_Count_Clubs__24[#All],MATCH(athlete_entries[[#This Row],[Club Full]],Participation_Count_Clubs__24[[#All],[Club Full]],0),MATCH("Club Size Entries",Participation_Count_Clubs__24[#Headers],0))</f>
        <v>M</v>
      </c>
    </row>
    <row r="56" spans="1:13" x14ac:dyDescent="0.25">
      <c r="A56" t="s">
        <v>36</v>
      </c>
      <c r="B56" t="s">
        <v>576</v>
      </c>
      <c r="C56" t="s">
        <v>211</v>
      </c>
      <c r="D56" s="1" t="str">
        <f>VLOOKUP(athlete_entries[[#This Row],[CATEGORY]],Categories!$A$1:$F$106,2,FALSE)</f>
        <v>Individual</v>
      </c>
      <c r="E56" s="1" t="str">
        <f>VLOOKUP(athlete_entries[[#This Row],[CATEGORY]],Categories!$A$1:$F$106,3,FALSE)</f>
        <v>Patterns</v>
      </c>
      <c r="F56" s="1" t="str">
        <f>VLOOKUP(athlete_entries[[#This Row],[CATEGORY]],Categories!$A$1:$F$106,4,FALSE)</f>
        <v>Youth</v>
      </c>
      <c r="G56" s="1" t="str">
        <f>VLOOKUP(athlete_entries[[#This Row],[CATEGORY]],Categories!$A$1:$F$106,5,FALSE)</f>
        <v>Mixed</v>
      </c>
      <c r="H56" s="1" t="str">
        <f>VLOOKUP(athlete_entries[[#This Row],[CATEGORY]],Categories!$A$1:$F$106,6,FALSE)</f>
        <v>C G10-G05</v>
      </c>
      <c r="I56" s="1" t="str">
        <f t="array" ref="I56">_xlfn.IFNA(INDEX(Results__5[#All],MATCH(athlete_entries[[#This Row],[CATEGORY]]&amp;athlete_entries[[#This Row],[Name]],Results__5[[#All],[Category]]&amp;Results__5[[#All],[Name]],0),MATCH(athlete_entries[[#Headers],[Result]],Results__5[#Headers],0)),"0. None")</f>
        <v>0. None</v>
      </c>
      <c r="J56" s="1" t="str">
        <f>IF(AND(athlete_entries[[#This Row],[Result]]="2. Silver",K56=2),"0. None",IF(AND(athlete_entries[[#This Row],[Result]]="3. Bronze",K56=3),"0. None",athlete_entries[[#This Row],[Result]]))</f>
        <v>0. None</v>
      </c>
      <c r="K56" s="1">
        <f>INDEX(Categories_and_entries__2[[#All],[Category]:[Entries]],MATCH(athlete_entries[[#This Row],[CATEGORY]],Categories_and_entries__2[[#All],[Category]],0),MATCH("Entries",Categories_and_entries__2[[#Headers],[Category]:[Entries]],0))</f>
        <v>95</v>
      </c>
      <c r="L56" s="1">
        <f>COUNTIFS(athlete_entries[CATEGORY],athlete_entries[[#This Row],[CATEGORY]],athlete_entries[Club Full],athlete_entries[[#This Row],[Club Full]])</f>
        <v>3</v>
      </c>
      <c r="M56" s="1" t="str">
        <f>INDEX(Participation_Count_Clubs__24[#All],MATCH(athlete_entries[[#This Row],[Club Full]],Participation_Count_Clubs__24[[#All],[Club Full]],0),MATCH("Club Size Entries",Participation_Count_Clubs__24[#Headers],0))</f>
        <v>M</v>
      </c>
    </row>
    <row r="57" spans="1:13" x14ac:dyDescent="0.25">
      <c r="A57" t="s">
        <v>36</v>
      </c>
      <c r="B57" t="s">
        <v>687</v>
      </c>
      <c r="C57" t="s">
        <v>211</v>
      </c>
      <c r="D57" s="1" t="str">
        <f>VLOOKUP(athlete_entries[[#This Row],[CATEGORY]],Categories!$A$1:$F$106,2,FALSE)</f>
        <v>Individual</v>
      </c>
      <c r="E57" s="1" t="str">
        <f>VLOOKUP(athlete_entries[[#This Row],[CATEGORY]],Categories!$A$1:$F$106,3,FALSE)</f>
        <v>Patterns</v>
      </c>
      <c r="F57" s="1" t="str">
        <f>VLOOKUP(athlete_entries[[#This Row],[CATEGORY]],Categories!$A$1:$F$106,4,FALSE)</f>
        <v>Youth</v>
      </c>
      <c r="G57" s="1" t="str">
        <f>VLOOKUP(athlete_entries[[#This Row],[CATEGORY]],Categories!$A$1:$F$106,5,FALSE)</f>
        <v>Mixed</v>
      </c>
      <c r="H57" s="1" t="str">
        <f>VLOOKUP(athlete_entries[[#This Row],[CATEGORY]],Categories!$A$1:$F$106,6,FALSE)</f>
        <v>C G10-G05</v>
      </c>
      <c r="I57" s="1" t="str">
        <f t="array" ref="I57">_xlfn.IFNA(INDEX(Results__5[#All],MATCH(athlete_entries[[#This Row],[CATEGORY]]&amp;athlete_entries[[#This Row],[Name]],Results__5[[#All],[Category]]&amp;Results__5[[#All],[Name]],0),MATCH(athlete_entries[[#Headers],[Result]],Results__5[#Headers],0)),"0. None")</f>
        <v>0. None</v>
      </c>
      <c r="J57" s="1" t="str">
        <f>IF(AND(athlete_entries[[#This Row],[Result]]="2. Silver",K57=2),"0. None",IF(AND(athlete_entries[[#This Row],[Result]]="3. Bronze",K57=3),"0. None",athlete_entries[[#This Row],[Result]]))</f>
        <v>0. None</v>
      </c>
      <c r="K57" s="1">
        <f>INDEX(Categories_and_entries__2[[#All],[Category]:[Entries]],MATCH(athlete_entries[[#This Row],[CATEGORY]],Categories_and_entries__2[[#All],[Category]],0),MATCH("Entries",Categories_and_entries__2[[#Headers],[Category]:[Entries]],0))</f>
        <v>95</v>
      </c>
      <c r="L57" s="1">
        <f>COUNTIFS(athlete_entries[CATEGORY],athlete_entries[[#This Row],[CATEGORY]],athlete_entries[Club Full],athlete_entries[[#This Row],[Club Full]])</f>
        <v>3</v>
      </c>
      <c r="M57" s="1" t="str">
        <f>INDEX(Participation_Count_Clubs__24[#All],MATCH(athlete_entries[[#This Row],[Club Full]],Participation_Count_Clubs__24[[#All],[Club Full]],0),MATCH("Club Size Entries",Participation_Count_Clubs__24[#Headers],0))</f>
        <v>M</v>
      </c>
    </row>
    <row r="58" spans="1:13" x14ac:dyDescent="0.25">
      <c r="A58" t="s">
        <v>36</v>
      </c>
      <c r="B58" t="s">
        <v>630</v>
      </c>
      <c r="C58" t="s">
        <v>211</v>
      </c>
      <c r="D58" s="1" t="str">
        <f>VLOOKUP(athlete_entries[[#This Row],[CATEGORY]],Categories!$A$1:$F$106,2,FALSE)</f>
        <v>Individual</v>
      </c>
      <c r="E58" s="1" t="str">
        <f>VLOOKUP(athlete_entries[[#This Row],[CATEGORY]],Categories!$A$1:$F$106,3,FALSE)</f>
        <v>Patterns</v>
      </c>
      <c r="F58" s="1" t="str">
        <f>VLOOKUP(athlete_entries[[#This Row],[CATEGORY]],Categories!$A$1:$F$106,4,FALSE)</f>
        <v>Youth</v>
      </c>
      <c r="G58" s="1" t="str">
        <f>VLOOKUP(athlete_entries[[#This Row],[CATEGORY]],Categories!$A$1:$F$106,5,FALSE)</f>
        <v>Mixed</v>
      </c>
      <c r="H58" s="1" t="str">
        <f>VLOOKUP(athlete_entries[[#This Row],[CATEGORY]],Categories!$A$1:$F$106,6,FALSE)</f>
        <v>C G10-G05</v>
      </c>
      <c r="I58" s="1" t="str">
        <f t="array" ref="I58">_xlfn.IFNA(INDEX(Results__5[#All],MATCH(athlete_entries[[#This Row],[CATEGORY]]&amp;athlete_entries[[#This Row],[Name]],Results__5[[#All],[Category]]&amp;Results__5[[#All],[Name]],0),MATCH(athlete_entries[[#Headers],[Result]],Results__5[#Headers],0)),"0. None")</f>
        <v>0. None</v>
      </c>
      <c r="J58" s="1" t="str">
        <f>IF(AND(athlete_entries[[#This Row],[Result]]="2. Silver",K58=2),"0. None",IF(AND(athlete_entries[[#This Row],[Result]]="3. Bronze",K58=3),"0. None",athlete_entries[[#This Row],[Result]]))</f>
        <v>0. None</v>
      </c>
      <c r="K58" s="1">
        <f>INDEX(Categories_and_entries__2[[#All],[Category]:[Entries]],MATCH(athlete_entries[[#This Row],[CATEGORY]],Categories_and_entries__2[[#All],[Category]],0),MATCH("Entries",Categories_and_entries__2[[#Headers],[Category]:[Entries]],0))</f>
        <v>95</v>
      </c>
      <c r="L58" s="1">
        <f>COUNTIFS(athlete_entries[CATEGORY],athlete_entries[[#This Row],[CATEGORY]],athlete_entries[Club Full],athlete_entries[[#This Row],[Club Full]])</f>
        <v>3</v>
      </c>
      <c r="M58" s="1" t="str">
        <f>INDEX(Participation_Count_Clubs__24[#All],MATCH(athlete_entries[[#This Row],[Club Full]],Participation_Count_Clubs__24[[#All],[Club Full]],0),MATCH("Club Size Entries",Participation_Count_Clubs__24[#Headers],0))</f>
        <v>M</v>
      </c>
    </row>
    <row r="59" spans="1:13" x14ac:dyDescent="0.25">
      <c r="A59" t="s">
        <v>46</v>
      </c>
      <c r="B59" t="s">
        <v>576</v>
      </c>
      <c r="C59" t="s">
        <v>211</v>
      </c>
      <c r="D59" s="1" t="str">
        <f>VLOOKUP(athlete_entries[[#This Row],[CATEGORY]],Categories!$A$1:$F$106,2,FALSE)</f>
        <v>Individual</v>
      </c>
      <c r="E59" s="1" t="str">
        <f>VLOOKUP(athlete_entries[[#This Row],[CATEGORY]],Categories!$A$1:$F$106,3,FALSE)</f>
        <v>Sparring</v>
      </c>
      <c r="F59" s="1" t="str">
        <f>VLOOKUP(athlete_entries[[#This Row],[CATEGORY]],Categories!$A$1:$F$106,4,FALSE)</f>
        <v>Youth</v>
      </c>
      <c r="G59" s="1" t="str">
        <f>VLOOKUP(athlete_entries[[#This Row],[CATEGORY]],Categories!$A$1:$F$106,5,FALSE)</f>
        <v>Female</v>
      </c>
      <c r="H59" s="1" t="str">
        <f>VLOOKUP(athlete_entries[[#This Row],[CATEGORY]],Categories!$A$1:$F$106,6,FALSE)</f>
        <v>C G10-G05</v>
      </c>
      <c r="I59" s="1" t="str">
        <f t="array" ref="I59">_xlfn.IFNA(INDEX(Results__5[#All],MATCH(athlete_entries[[#This Row],[CATEGORY]]&amp;athlete_entries[[#This Row],[Name]],Results__5[[#All],[Category]]&amp;Results__5[[#All],[Name]],0),MATCH(athlete_entries[[#Headers],[Result]],Results__5[#Headers],0)),"0. None")</f>
        <v>0. None</v>
      </c>
      <c r="J59" s="1" t="str">
        <f>IF(AND(athlete_entries[[#This Row],[Result]]="2. Silver",K59=2),"0. None",IF(AND(athlete_entries[[#This Row],[Result]]="3. Bronze",K59=3),"0. None",athlete_entries[[#This Row],[Result]]))</f>
        <v>0. None</v>
      </c>
      <c r="K59" s="1">
        <f>INDEX(Categories_and_entries__2[[#All],[Category]:[Entries]],MATCH(athlete_entries[[#This Row],[CATEGORY]],Categories_and_entries__2[[#All],[Category]],0),MATCH("Entries",Categories_and_entries__2[[#Headers],[Category]:[Entries]],0))</f>
        <v>20</v>
      </c>
      <c r="L59" s="1">
        <f>COUNTIFS(athlete_entries[CATEGORY],athlete_entries[[#This Row],[CATEGORY]],athlete_entries[Club Full],athlete_entries[[#This Row],[Club Full]])</f>
        <v>1</v>
      </c>
      <c r="M59" s="1" t="str">
        <f>INDEX(Participation_Count_Clubs__24[#All],MATCH(athlete_entries[[#This Row],[Club Full]],Participation_Count_Clubs__24[[#All],[Club Full]],0),MATCH("Club Size Entries",Participation_Count_Clubs__24[#Headers],0))</f>
        <v>M</v>
      </c>
    </row>
    <row r="60" spans="1:13" x14ac:dyDescent="0.25">
      <c r="A60" t="s">
        <v>53</v>
      </c>
      <c r="B60" t="s">
        <v>630</v>
      </c>
      <c r="C60" t="s">
        <v>211</v>
      </c>
      <c r="D60" s="1" t="str">
        <f>VLOOKUP(athlete_entries[[#This Row],[CATEGORY]],Categories!$A$1:$F$106,2,FALSE)</f>
        <v>Individual</v>
      </c>
      <c r="E60" s="1" t="str">
        <f>VLOOKUP(athlete_entries[[#This Row],[CATEGORY]],Categories!$A$1:$F$106,3,FALSE)</f>
        <v>Sparring</v>
      </c>
      <c r="F60" s="1" t="str">
        <f>VLOOKUP(athlete_entries[[#This Row],[CATEGORY]],Categories!$A$1:$F$106,4,FALSE)</f>
        <v>Youth</v>
      </c>
      <c r="G60" s="1" t="str">
        <f>VLOOKUP(athlete_entries[[#This Row],[CATEGORY]],Categories!$A$1:$F$106,5,FALSE)</f>
        <v>Male</v>
      </c>
      <c r="H60" s="1" t="str">
        <f>VLOOKUP(athlete_entries[[#This Row],[CATEGORY]],Categories!$A$1:$F$106,6,FALSE)</f>
        <v>C G10-G05</v>
      </c>
      <c r="I60" s="1" t="str">
        <f t="array" ref="I60">_xlfn.IFNA(INDEX(Results__5[#All],MATCH(athlete_entries[[#This Row],[CATEGORY]]&amp;athlete_entries[[#This Row],[Name]],Results__5[[#All],[Category]]&amp;Results__5[[#All],[Name]],0),MATCH(athlete_entries[[#Headers],[Result]],Results__5[#Headers],0)),"0. None")</f>
        <v>0. None</v>
      </c>
      <c r="J60" s="1" t="str">
        <f>IF(AND(athlete_entries[[#This Row],[Result]]="2. Silver",K60=2),"0. None",IF(AND(athlete_entries[[#This Row],[Result]]="3. Bronze",K60=3),"0. None",athlete_entries[[#This Row],[Result]]))</f>
        <v>0. None</v>
      </c>
      <c r="K60" s="1">
        <f>INDEX(Categories_and_entries__2[[#All],[Category]:[Entries]],MATCH(athlete_entries[[#This Row],[CATEGORY]],Categories_and_entries__2[[#All],[Category]],0),MATCH("Entries",Categories_and_entries__2[[#Headers],[Category]:[Entries]],0))</f>
        <v>15</v>
      </c>
      <c r="L60" s="1">
        <f>COUNTIFS(athlete_entries[CATEGORY],athlete_entries[[#This Row],[CATEGORY]],athlete_entries[Club Full],athlete_entries[[#This Row],[Club Full]])</f>
        <v>1</v>
      </c>
      <c r="M60" s="1" t="str">
        <f>INDEX(Participation_Count_Clubs__24[#All],MATCH(athlete_entries[[#This Row],[Club Full]],Participation_Count_Clubs__24[[#All],[Club Full]],0),MATCH("Club Size Entries",Participation_Count_Clubs__24[#Headers],0))</f>
        <v>M</v>
      </c>
    </row>
    <row r="61" spans="1:13" x14ac:dyDescent="0.25">
      <c r="A61" t="s">
        <v>63</v>
      </c>
      <c r="B61" t="s">
        <v>370</v>
      </c>
      <c r="C61" t="s">
        <v>211</v>
      </c>
      <c r="D61" s="1" t="str">
        <f>VLOOKUP(athlete_entries[[#This Row],[CATEGORY]],Categories!$A$1:$F$106,2,FALSE)</f>
        <v>Individual</v>
      </c>
      <c r="E61" s="1" t="str">
        <f>VLOOKUP(athlete_entries[[#This Row],[CATEGORY]],Categories!$A$1:$F$106,3,FALSE)</f>
        <v>Sparring</v>
      </c>
      <c r="F61" s="1" t="str">
        <f>VLOOKUP(athlete_entries[[#This Row],[CATEGORY]],Categories!$A$1:$F$106,4,FALSE)</f>
        <v>Junior</v>
      </c>
      <c r="G61" s="1" t="str">
        <f>VLOOKUP(athlete_entries[[#This Row],[CATEGORY]],Categories!$A$1:$F$106,5,FALSE)</f>
        <v>Female</v>
      </c>
      <c r="H61" s="1" t="str">
        <f>VLOOKUP(athlete_entries[[#This Row],[CATEGORY]],Categories!$A$1:$F$106,6,FALSE)</f>
        <v>A+B G04-D06</v>
      </c>
      <c r="I61" s="1" t="str">
        <f t="array" ref="I61">_xlfn.IFNA(INDEX(Results__5[#All],MATCH(athlete_entries[[#This Row],[CATEGORY]]&amp;athlete_entries[[#This Row],[Name]],Results__5[[#All],[Category]]&amp;Results__5[[#All],[Name]],0),MATCH(athlete_entries[[#Headers],[Result]],Results__5[#Headers],0)),"0. None")</f>
        <v>3. Bronze</v>
      </c>
      <c r="J61" s="1" t="str">
        <f>IF(AND(athlete_entries[[#This Row],[Result]]="2. Silver",K61=2),"0. None",IF(AND(athlete_entries[[#This Row],[Result]]="3. Bronze",K61=3),"0. None",athlete_entries[[#This Row],[Result]]))</f>
        <v>3. Bronze</v>
      </c>
      <c r="K61" s="1">
        <f>INDEX(Categories_and_entries__2[[#All],[Category]:[Entries]],MATCH(athlete_entries[[#This Row],[CATEGORY]],Categories_and_entries__2[[#All],[Category]],0),MATCH("Entries",Categories_and_entries__2[[#Headers],[Category]:[Entries]],0))</f>
        <v>4</v>
      </c>
      <c r="L61" s="1">
        <f>COUNTIFS(athlete_entries[CATEGORY],athlete_entries[[#This Row],[CATEGORY]],athlete_entries[Club Full],athlete_entries[[#This Row],[Club Full]])</f>
        <v>1</v>
      </c>
      <c r="M61" s="1" t="str">
        <f>INDEX(Participation_Count_Clubs__24[#All],MATCH(athlete_entries[[#This Row],[Club Full]],Participation_Count_Clubs__24[[#All],[Club Full]],0),MATCH("Club Size Entries",Participation_Count_Clubs__24[#Headers],0))</f>
        <v>M</v>
      </c>
    </row>
    <row r="62" spans="1:13" x14ac:dyDescent="0.25">
      <c r="A62" t="s">
        <v>70</v>
      </c>
      <c r="B62" t="s">
        <v>648</v>
      </c>
      <c r="C62" t="s">
        <v>211</v>
      </c>
      <c r="D62" s="1" t="str">
        <f>VLOOKUP(athlete_entries[[#This Row],[CATEGORY]],Categories!$A$1:$F$106,2,FALSE)</f>
        <v>Individual</v>
      </c>
      <c r="E62" s="1" t="str">
        <f>VLOOKUP(athlete_entries[[#This Row],[CATEGORY]],Categories!$A$1:$F$106,3,FALSE)</f>
        <v>Sparring</v>
      </c>
      <c r="F62" s="1" t="str">
        <f>VLOOKUP(athlete_entries[[#This Row],[CATEGORY]],Categories!$A$1:$F$106,4,FALSE)</f>
        <v>Junior</v>
      </c>
      <c r="G62" s="1" t="str">
        <f>VLOOKUP(athlete_entries[[#This Row],[CATEGORY]],Categories!$A$1:$F$106,5,FALSE)</f>
        <v>Male</v>
      </c>
      <c r="H62" s="1" t="str">
        <f>VLOOKUP(athlete_entries[[#This Row],[CATEGORY]],Categories!$A$1:$F$106,6,FALSE)</f>
        <v>A D01-D06</v>
      </c>
      <c r="I62" s="1" t="str">
        <f t="array" ref="I62">_xlfn.IFNA(INDEX(Results__5[#All],MATCH(athlete_entries[[#This Row],[CATEGORY]]&amp;athlete_entries[[#This Row],[Name]],Results__5[[#All],[Category]]&amp;Results__5[[#All],[Name]],0),MATCH(athlete_entries[[#Headers],[Result]],Results__5[#Headers],0)),"0. None")</f>
        <v>0. None</v>
      </c>
      <c r="J62" s="1" t="str">
        <f>IF(AND(athlete_entries[[#This Row],[Result]]="2. Silver",K62=2),"0. None",IF(AND(athlete_entries[[#This Row],[Result]]="3. Bronze",K62=3),"0. None",athlete_entries[[#This Row],[Result]]))</f>
        <v>0. None</v>
      </c>
      <c r="K62" s="1">
        <f>INDEX(Categories_and_entries__2[[#All],[Category]:[Entries]],MATCH(athlete_entries[[#This Row],[CATEGORY]],Categories_and_entries__2[[#All],[Category]],0),MATCH("Entries",Categories_and_entries__2[[#Headers],[Category]:[Entries]],0))</f>
        <v>10</v>
      </c>
      <c r="L62" s="1">
        <f>COUNTIFS(athlete_entries[CATEGORY],athlete_entries[[#This Row],[CATEGORY]],athlete_entries[Club Full],athlete_entries[[#This Row],[Club Full]])</f>
        <v>1</v>
      </c>
      <c r="M62" s="1" t="str">
        <f>INDEX(Participation_Count_Clubs__24[#All],MATCH(athlete_entries[[#This Row],[Club Full]],Participation_Count_Clubs__24[[#All],[Club Full]],0),MATCH("Club Size Entries",Participation_Count_Clubs__24[#Headers],0))</f>
        <v>M</v>
      </c>
    </row>
    <row r="63" spans="1:13" x14ac:dyDescent="0.25">
      <c r="A63" t="s">
        <v>80</v>
      </c>
      <c r="B63" t="s">
        <v>210</v>
      </c>
      <c r="C63" t="s">
        <v>211</v>
      </c>
      <c r="D63" s="1" t="str">
        <f>VLOOKUP(athlete_entries[[#This Row],[CATEGORY]],Categories!$A$1:$F$106,2,FALSE)</f>
        <v>Individual</v>
      </c>
      <c r="E63" s="1" t="str">
        <f>VLOOKUP(athlete_entries[[#This Row],[CATEGORY]],Categories!$A$1:$F$106,3,FALSE)</f>
        <v>Sparring</v>
      </c>
      <c r="F63" s="1" t="str">
        <f>VLOOKUP(athlete_entries[[#This Row],[CATEGORY]],Categories!$A$1:$F$106,4,FALSE)</f>
        <v>Senior</v>
      </c>
      <c r="G63" s="1" t="str">
        <f>VLOOKUP(athlete_entries[[#This Row],[CATEGORY]],Categories!$A$1:$F$106,5,FALSE)</f>
        <v>Female</v>
      </c>
      <c r="H63" s="1" t="str">
        <f>VLOOKUP(athlete_entries[[#This Row],[CATEGORY]],Categories!$A$1:$F$106,6,FALSE)</f>
        <v>A D01-D06</v>
      </c>
      <c r="I63" s="1" t="str">
        <f t="array" ref="I63">_xlfn.IFNA(INDEX(Results__5[#All],MATCH(athlete_entries[[#This Row],[CATEGORY]]&amp;athlete_entries[[#This Row],[Name]],Results__5[[#All],[Category]]&amp;Results__5[[#All],[Name]],0),MATCH(athlete_entries[[#Headers],[Result]],Results__5[#Headers],0)),"0. None")</f>
        <v>1. Gold</v>
      </c>
      <c r="J63" s="1" t="str">
        <f>IF(AND(athlete_entries[[#This Row],[Result]]="2. Silver",K63=2),"0. None",IF(AND(athlete_entries[[#This Row],[Result]]="3. Bronze",K63=3),"0. None",athlete_entries[[#This Row],[Result]]))</f>
        <v>1. Gold</v>
      </c>
      <c r="K63" s="1">
        <f>INDEX(Categories_and_entries__2[[#All],[Category]:[Entries]],MATCH(athlete_entries[[#This Row],[CATEGORY]],Categories_and_entries__2[[#All],[Category]],0),MATCH("Entries",Categories_and_entries__2[[#Headers],[Category]:[Entries]],0))</f>
        <v>8</v>
      </c>
      <c r="L63" s="1">
        <f>COUNTIFS(athlete_entries[CATEGORY],athlete_entries[[#This Row],[CATEGORY]],athlete_entries[Club Full],athlete_entries[[#This Row],[Club Full]])</f>
        <v>1</v>
      </c>
      <c r="M63" s="1" t="str">
        <f>INDEX(Participation_Count_Clubs__24[#All],MATCH(athlete_entries[[#This Row],[Club Full]],Participation_Count_Clubs__24[[#All],[Club Full]],0),MATCH("Club Size Entries",Participation_Count_Clubs__24[#Headers],0))</f>
        <v>M</v>
      </c>
    </row>
    <row r="64" spans="1:13" x14ac:dyDescent="0.25">
      <c r="A64" t="s">
        <v>92</v>
      </c>
      <c r="B64" t="s">
        <v>268</v>
      </c>
      <c r="C64" t="s">
        <v>211</v>
      </c>
      <c r="D64" s="1" t="str">
        <f>VLOOKUP(athlete_entries[[#This Row],[CATEGORY]],Categories!$A$1:$F$106,2,FALSE)</f>
        <v>Individual</v>
      </c>
      <c r="E64" s="1" t="str">
        <f>VLOOKUP(athlete_entries[[#This Row],[CATEGORY]],Categories!$A$1:$F$106,3,FALSE)</f>
        <v>Sparring</v>
      </c>
      <c r="F64" s="1" t="str">
        <f>VLOOKUP(athlete_entries[[#This Row],[CATEGORY]],Categories!$A$1:$F$106,4,FALSE)</f>
        <v>Senior</v>
      </c>
      <c r="G64" s="1" t="str">
        <f>VLOOKUP(athlete_entries[[#This Row],[CATEGORY]],Categories!$A$1:$F$106,5,FALSE)</f>
        <v>Male</v>
      </c>
      <c r="H64" s="1" t="str">
        <f>VLOOKUP(athlete_entries[[#This Row],[CATEGORY]],Categories!$A$1:$F$106,6,FALSE)</f>
        <v>C G10-G05</v>
      </c>
      <c r="I64" s="1" t="str">
        <f t="array" ref="I64">_xlfn.IFNA(INDEX(Results__5[#All],MATCH(athlete_entries[[#This Row],[CATEGORY]]&amp;athlete_entries[[#This Row],[Name]],Results__5[[#All],[Category]]&amp;Results__5[[#All],[Name]],0),MATCH(athlete_entries[[#Headers],[Result]],Results__5[#Headers],0)),"0. None")</f>
        <v>2. Silver</v>
      </c>
      <c r="J64" s="1" t="str">
        <f>IF(AND(athlete_entries[[#This Row],[Result]]="2. Silver",K64=2),"0. None",IF(AND(athlete_entries[[#This Row],[Result]]="3. Bronze",K64=3),"0. None",athlete_entries[[#This Row],[Result]]))</f>
        <v>2. Silver</v>
      </c>
      <c r="K64" s="1">
        <f>INDEX(Categories_and_entries__2[[#All],[Category]:[Entries]],MATCH(athlete_entries[[#This Row],[CATEGORY]],Categories_and_entries__2[[#All],[Category]],0),MATCH("Entries",Categories_and_entries__2[[#Headers],[Category]:[Entries]],0))</f>
        <v>5</v>
      </c>
      <c r="L64" s="1">
        <f>COUNTIFS(athlete_entries[CATEGORY],athlete_entries[[#This Row],[CATEGORY]],athlete_entries[Club Full],athlete_entries[[#This Row],[Club Full]])</f>
        <v>1</v>
      </c>
      <c r="M64" s="1" t="str">
        <f>INDEX(Participation_Count_Clubs__24[#All],MATCH(athlete_entries[[#This Row],[Club Full]],Participation_Count_Clubs__24[[#All],[Club Full]],0),MATCH("Club Size Entries",Participation_Count_Clubs__24[#Headers],0))</f>
        <v>M</v>
      </c>
    </row>
    <row r="65" spans="1:13" x14ac:dyDescent="0.25">
      <c r="A65" t="s">
        <v>446</v>
      </c>
      <c r="B65" t="s">
        <v>323</v>
      </c>
      <c r="C65" t="s">
        <v>211</v>
      </c>
      <c r="D65" s="1" t="str">
        <f>VLOOKUP(athlete_entries[[#This Row],[CATEGORY]],Categories!$A$1:$F$106,2,FALSE)</f>
        <v>Individual</v>
      </c>
      <c r="E65" s="1" t="str">
        <f>VLOOKUP(athlete_entries[[#This Row],[CATEGORY]],Categories!$A$1:$F$106,3,FALSE)</f>
        <v>Power</v>
      </c>
      <c r="F65" s="1" t="str">
        <f>VLOOKUP(athlete_entries[[#This Row],[CATEGORY]],Categories!$A$1:$F$106,4,FALSE)</f>
        <v>Senior</v>
      </c>
      <c r="G65" s="1" t="str">
        <f>VLOOKUP(athlete_entries[[#This Row],[CATEGORY]],Categories!$A$1:$F$106,5,FALSE)</f>
        <v>Female</v>
      </c>
      <c r="H65" s="1" t="str">
        <f>VLOOKUP(athlete_entries[[#This Row],[CATEGORY]],Categories!$A$1:$F$106,6,FALSE)</f>
        <v>A+B G04-D06</v>
      </c>
      <c r="I65" s="1" t="str">
        <f t="array" ref="I65">_xlfn.IFNA(INDEX(Results__5[#All],MATCH(athlete_entries[[#This Row],[CATEGORY]]&amp;athlete_entries[[#This Row],[Name]],Results__5[[#All],[Category]]&amp;Results__5[[#All],[Name]],0),MATCH(athlete_entries[[#Headers],[Result]],Results__5[#Headers],0)),"0. None")</f>
        <v>2. Silver</v>
      </c>
      <c r="J65" s="1" t="str">
        <f>IF(AND(athlete_entries[[#This Row],[Result]]="2. Silver",K65=2),"0. None",IF(AND(athlete_entries[[#This Row],[Result]]="3. Bronze",K65=3),"0. None",athlete_entries[[#This Row],[Result]]))</f>
        <v>2. Silver</v>
      </c>
      <c r="K65" s="1">
        <f>INDEX(Categories_and_entries__2[[#All],[Category]:[Entries]],MATCH(athlete_entries[[#This Row],[CATEGORY]],Categories_and_entries__2[[#All],[Category]],0),MATCH("Entries",Categories_and_entries__2[[#Headers],[Category]:[Entries]],0))</f>
        <v>10</v>
      </c>
      <c r="L65" s="1">
        <f>COUNTIFS(athlete_entries[CATEGORY],athlete_entries[[#This Row],[CATEGORY]],athlete_entries[Club Full],athlete_entries[[#This Row],[Club Full]])</f>
        <v>1</v>
      </c>
      <c r="M65" s="1" t="str">
        <f>INDEX(Participation_Count_Clubs__24[#All],MATCH(athlete_entries[[#This Row],[Club Full]],Participation_Count_Clubs__24[[#All],[Club Full]],0),MATCH("Club Size Entries",Participation_Count_Clubs__24[#Headers],0))</f>
        <v>M</v>
      </c>
    </row>
    <row r="66" spans="1:13" x14ac:dyDescent="0.25">
      <c r="A66" t="s">
        <v>12</v>
      </c>
      <c r="B66" t="s">
        <v>125</v>
      </c>
      <c r="C66" t="s">
        <v>773</v>
      </c>
      <c r="D66" s="1" t="str">
        <f>VLOOKUP(athlete_entries[[#This Row],[CATEGORY]],Categories!$A$1:$F$106,2,FALSE)</f>
        <v>Individual</v>
      </c>
      <c r="E66" s="1" t="str">
        <f>VLOOKUP(athlete_entries[[#This Row],[CATEGORY]],Categories!$A$1:$F$106,3,FALSE)</f>
        <v>Patterns</v>
      </c>
      <c r="F66" s="1" t="str">
        <f>VLOOKUP(athlete_entries[[#This Row],[CATEGORY]],Categories!$A$1:$F$106,4,FALSE)</f>
        <v>Junior</v>
      </c>
      <c r="G66" s="1" t="str">
        <f>VLOOKUP(athlete_entries[[#This Row],[CATEGORY]],Categories!$A$1:$F$106,5,FALSE)</f>
        <v>Mixed</v>
      </c>
      <c r="H66" s="1" t="str">
        <f>VLOOKUP(athlete_entries[[#This Row],[CATEGORY]],Categories!$A$1:$F$106,6,FALSE)</f>
        <v>A D01-D06</v>
      </c>
      <c r="I66" s="1" t="str">
        <f t="array" ref="I66">_xlfn.IFNA(INDEX(Results__5[#All],MATCH(athlete_entries[[#This Row],[CATEGORY]]&amp;athlete_entries[[#This Row],[Name]],Results__5[[#All],[Category]]&amp;Results__5[[#All],[Name]],0),MATCH(athlete_entries[[#Headers],[Result]],Results__5[#Headers],0)),"0. None")</f>
        <v>1. Gold</v>
      </c>
      <c r="J66" s="1" t="str">
        <f>IF(AND(athlete_entries[[#This Row],[Result]]="2. Silver",K66=2),"0. None",IF(AND(athlete_entries[[#This Row],[Result]]="3. Bronze",K66=3),"0. None",athlete_entries[[#This Row],[Result]]))</f>
        <v>1. Gold</v>
      </c>
      <c r="K66" s="1">
        <f>INDEX(Categories_and_entries__2[[#All],[Category]:[Entries]],MATCH(athlete_entries[[#This Row],[CATEGORY]],Categories_and_entries__2[[#All],[Category]],0),MATCH("Entries",Categories_and_entries__2[[#Headers],[Category]:[Entries]],0))</f>
        <v>6</v>
      </c>
      <c r="L66" s="1">
        <f>COUNTIFS(athlete_entries[CATEGORY],athlete_entries[[#This Row],[CATEGORY]],athlete_entries[Club Full],athlete_entries[[#This Row],[Club Full]])</f>
        <v>1</v>
      </c>
      <c r="M66" s="1" t="str">
        <f>INDEX(Participation_Count_Clubs__24[#All],MATCH(athlete_entries[[#This Row],[Club Full]],Participation_Count_Clubs__24[[#All],[Club Full]],0),MATCH("Club Size Entries",Participation_Count_Clubs__24[#Headers],0))</f>
        <v>M</v>
      </c>
    </row>
    <row r="67" spans="1:13" x14ac:dyDescent="0.25">
      <c r="A67" t="s">
        <v>18</v>
      </c>
      <c r="B67" t="s">
        <v>208</v>
      </c>
      <c r="C67" t="s">
        <v>773</v>
      </c>
      <c r="D67" s="1" t="str">
        <f>VLOOKUP(athlete_entries[[#This Row],[CATEGORY]],Categories!$A$1:$F$106,2,FALSE)</f>
        <v>Individual</v>
      </c>
      <c r="E67" s="1" t="str">
        <f>VLOOKUP(athlete_entries[[#This Row],[CATEGORY]],Categories!$A$1:$F$106,3,FALSE)</f>
        <v>Patterns</v>
      </c>
      <c r="F67" s="1" t="str">
        <f>VLOOKUP(athlete_entries[[#This Row],[CATEGORY]],Categories!$A$1:$F$106,4,FALSE)</f>
        <v>Junior</v>
      </c>
      <c r="G67" s="1" t="str">
        <f>VLOOKUP(athlete_entries[[#This Row],[CATEGORY]],Categories!$A$1:$F$106,5,FALSE)</f>
        <v>Male</v>
      </c>
      <c r="H67" s="1" t="str">
        <f>VLOOKUP(athlete_entries[[#This Row],[CATEGORY]],Categories!$A$1:$F$106,6,FALSE)</f>
        <v>C G10-G05</v>
      </c>
      <c r="I67" s="1" t="str">
        <f t="array" ref="I67">_xlfn.IFNA(INDEX(Results__5[#All],MATCH(athlete_entries[[#This Row],[CATEGORY]]&amp;athlete_entries[[#This Row],[Name]],Results__5[[#All],[Category]]&amp;Results__5[[#All],[Name]],0),MATCH(athlete_entries[[#Headers],[Result]],Results__5[#Headers],0)),"0. None")</f>
        <v>0. None</v>
      </c>
      <c r="J67" s="1" t="str">
        <f>IF(AND(athlete_entries[[#This Row],[Result]]="2. Silver",K67=2),"0. None",IF(AND(athlete_entries[[#This Row],[Result]]="3. Bronze",K67=3),"0. None",athlete_entries[[#This Row],[Result]]))</f>
        <v>0. None</v>
      </c>
      <c r="K67" s="1">
        <f>INDEX(Categories_and_entries__2[[#All],[Category]:[Entries]],MATCH(athlete_entries[[#This Row],[CATEGORY]],Categories_and_entries__2[[#All],[Category]],0),MATCH("Entries",Categories_and_entries__2[[#Headers],[Category]:[Entries]],0))</f>
        <v>4</v>
      </c>
      <c r="L67" s="1">
        <f>COUNTIFS(athlete_entries[CATEGORY],athlete_entries[[#This Row],[CATEGORY]],athlete_entries[Club Full],athlete_entries[[#This Row],[Club Full]])</f>
        <v>1</v>
      </c>
      <c r="M67" s="1" t="str">
        <f>INDEX(Participation_Count_Clubs__24[#All],MATCH(athlete_entries[[#This Row],[Club Full]],Participation_Count_Clubs__24[[#All],[Club Full]],0),MATCH("Club Size Entries",Participation_Count_Clubs__24[#Headers],0))</f>
        <v>M</v>
      </c>
    </row>
    <row r="68" spans="1:13" x14ac:dyDescent="0.25">
      <c r="A68" t="s">
        <v>21</v>
      </c>
      <c r="B68" t="s">
        <v>140</v>
      </c>
      <c r="C68" t="s">
        <v>773</v>
      </c>
      <c r="D68" s="1" t="str">
        <f>VLOOKUP(athlete_entries[[#This Row],[CATEGORY]],Categories!$A$1:$F$106,2,FALSE)</f>
        <v>Individual</v>
      </c>
      <c r="E68" s="1" t="str">
        <f>VLOOKUP(athlete_entries[[#This Row],[CATEGORY]],Categories!$A$1:$F$106,3,FALSE)</f>
        <v>Patterns</v>
      </c>
      <c r="F68" s="1" t="str">
        <f>VLOOKUP(athlete_entries[[#This Row],[CATEGORY]],Categories!$A$1:$F$106,4,FALSE)</f>
        <v>Senior</v>
      </c>
      <c r="G68" s="1" t="str">
        <f>VLOOKUP(athlete_entries[[#This Row],[CATEGORY]],Categories!$A$1:$F$106,5,FALSE)</f>
        <v>Female</v>
      </c>
      <c r="H68" s="1" t="str">
        <f>VLOOKUP(athlete_entries[[#This Row],[CATEGORY]],Categories!$A$1:$F$106,6,FALSE)</f>
        <v>A D01-D06</v>
      </c>
      <c r="I68" s="1" t="str">
        <f t="array" ref="I68">_xlfn.IFNA(INDEX(Results__5[#All],MATCH(athlete_entries[[#This Row],[CATEGORY]]&amp;athlete_entries[[#This Row],[Name]],Results__5[[#All],[Category]]&amp;Results__5[[#All],[Name]],0),MATCH(athlete_entries[[#Headers],[Result]],Results__5[#Headers],0)),"0. None")</f>
        <v>1. Gold</v>
      </c>
      <c r="J68" s="1" t="str">
        <f>IF(AND(athlete_entries[[#This Row],[Result]]="2. Silver",K68=2),"0. None",IF(AND(athlete_entries[[#This Row],[Result]]="3. Bronze",K68=3),"0. None",athlete_entries[[#This Row],[Result]]))</f>
        <v>1. Gold</v>
      </c>
      <c r="K68" s="1">
        <f>INDEX(Categories_and_entries__2[[#All],[Category]:[Entries]],MATCH(athlete_entries[[#This Row],[CATEGORY]],Categories_and_entries__2[[#All],[Category]],0),MATCH("Entries",Categories_and_entries__2[[#Headers],[Category]:[Entries]],0))</f>
        <v>3</v>
      </c>
      <c r="L68" s="1">
        <f>COUNTIFS(athlete_entries[CATEGORY],athlete_entries[[#This Row],[CATEGORY]],athlete_entries[Club Full],athlete_entries[[#This Row],[Club Full]])</f>
        <v>1</v>
      </c>
      <c r="M68" s="1" t="str">
        <f>INDEX(Participation_Count_Clubs__24[#All],MATCH(athlete_entries[[#This Row],[Club Full]],Participation_Count_Clubs__24[[#All],[Club Full]],0),MATCH("Club Size Entries",Participation_Count_Clubs__24[#Headers],0))</f>
        <v>M</v>
      </c>
    </row>
    <row r="69" spans="1:13" x14ac:dyDescent="0.25">
      <c r="A69" t="s">
        <v>28</v>
      </c>
      <c r="B69" t="s">
        <v>671</v>
      </c>
      <c r="C69" t="s">
        <v>773</v>
      </c>
      <c r="D69" s="1" t="str">
        <f>VLOOKUP(athlete_entries[[#This Row],[CATEGORY]],Categories!$A$1:$F$106,2,FALSE)</f>
        <v>Individual</v>
      </c>
      <c r="E69" s="1" t="str">
        <f>VLOOKUP(athlete_entries[[#This Row],[CATEGORY]],Categories!$A$1:$F$106,3,FALSE)</f>
        <v>Patterns</v>
      </c>
      <c r="F69" s="1" t="str">
        <f>VLOOKUP(athlete_entries[[#This Row],[CATEGORY]],Categories!$A$1:$F$106,4,FALSE)</f>
        <v>Senior</v>
      </c>
      <c r="G69" s="1" t="str">
        <f>VLOOKUP(athlete_entries[[#This Row],[CATEGORY]],Categories!$A$1:$F$106,5,FALSE)</f>
        <v>Male</v>
      </c>
      <c r="H69" s="1" t="str">
        <f>VLOOKUP(athlete_entries[[#This Row],[CATEGORY]],Categories!$A$1:$F$106,6,FALSE)</f>
        <v>A D01-D06</v>
      </c>
      <c r="I69" s="1" t="str">
        <f t="array" ref="I69">_xlfn.IFNA(INDEX(Results__5[#All],MATCH(athlete_entries[[#This Row],[CATEGORY]]&amp;athlete_entries[[#This Row],[Name]],Results__5[[#All],[Category]]&amp;Results__5[[#All],[Name]],0),MATCH(athlete_entries[[#Headers],[Result]],Results__5[#Headers],0)),"0. None")</f>
        <v>0. None</v>
      </c>
      <c r="J69" s="1" t="str">
        <f>IF(AND(athlete_entries[[#This Row],[Result]]="2. Silver",K69=2),"0. None",IF(AND(athlete_entries[[#This Row],[Result]]="3. Bronze",K69=3),"0. None",athlete_entries[[#This Row],[Result]]))</f>
        <v>0. None</v>
      </c>
      <c r="K69" s="1">
        <f>INDEX(Categories_and_entries__2[[#All],[Category]:[Entries]],MATCH(athlete_entries[[#This Row],[CATEGORY]],Categories_and_entries__2[[#All],[Category]],0),MATCH("Entries",Categories_and_entries__2[[#Headers],[Category]:[Entries]],0))</f>
        <v>6</v>
      </c>
      <c r="L69" s="1">
        <f>COUNTIFS(athlete_entries[CATEGORY],athlete_entries[[#This Row],[CATEGORY]],athlete_entries[Club Full],athlete_entries[[#This Row],[Club Full]])</f>
        <v>1</v>
      </c>
      <c r="M69" s="1" t="str">
        <f>INDEX(Participation_Count_Clubs__24[#All],MATCH(athlete_entries[[#This Row],[Club Full]],Participation_Count_Clubs__24[[#All],[Club Full]],0),MATCH("Club Size Entries",Participation_Count_Clubs__24[#Headers],0))</f>
        <v>M</v>
      </c>
    </row>
    <row r="70" spans="1:13" x14ac:dyDescent="0.25">
      <c r="A70" t="s">
        <v>31</v>
      </c>
      <c r="B70" t="s">
        <v>266</v>
      </c>
      <c r="C70" t="s">
        <v>773</v>
      </c>
      <c r="D70" s="1" t="str">
        <f>VLOOKUP(athlete_entries[[#This Row],[CATEGORY]],Categories!$A$1:$F$106,2,FALSE)</f>
        <v>Individual</v>
      </c>
      <c r="E70" s="1" t="str">
        <f>VLOOKUP(athlete_entries[[#This Row],[CATEGORY]],Categories!$A$1:$F$106,3,FALSE)</f>
        <v>Patterns</v>
      </c>
      <c r="F70" s="1" t="str">
        <f>VLOOKUP(athlete_entries[[#This Row],[CATEGORY]],Categories!$A$1:$F$106,4,FALSE)</f>
        <v>Senior</v>
      </c>
      <c r="G70" s="1" t="str">
        <f>VLOOKUP(athlete_entries[[#This Row],[CATEGORY]],Categories!$A$1:$F$106,5,FALSE)</f>
        <v>Male</v>
      </c>
      <c r="H70" s="1" t="str">
        <f>VLOOKUP(athlete_entries[[#This Row],[CATEGORY]],Categories!$A$1:$F$106,6,FALSE)</f>
        <v>B G04-G01</v>
      </c>
      <c r="I70" s="1" t="str">
        <f t="array" ref="I70">_xlfn.IFNA(INDEX(Results__5[#All],MATCH(athlete_entries[[#This Row],[CATEGORY]]&amp;athlete_entries[[#This Row],[Name]],Results__5[[#All],[Category]]&amp;Results__5[[#All],[Name]],0),MATCH(athlete_entries[[#Headers],[Result]],Results__5[#Headers],0)),"0. None")</f>
        <v>2. Silver</v>
      </c>
      <c r="J70" s="1" t="str">
        <f>IF(AND(athlete_entries[[#This Row],[Result]]="2. Silver",K70=2),"0. None",IF(AND(athlete_entries[[#This Row],[Result]]="3. Bronze",K70=3),"0. None",athlete_entries[[#This Row],[Result]]))</f>
        <v>2. Silver</v>
      </c>
      <c r="K70" s="1">
        <f>INDEX(Categories_and_entries__2[[#All],[Category]:[Entries]],MATCH(athlete_entries[[#This Row],[CATEGORY]],Categories_and_entries__2[[#All],[Category]],0),MATCH("Entries",Categories_and_entries__2[[#Headers],[Category]:[Entries]],0))</f>
        <v>8</v>
      </c>
      <c r="L70" s="1">
        <f>COUNTIFS(athlete_entries[CATEGORY],athlete_entries[[#This Row],[CATEGORY]],athlete_entries[Club Full],athlete_entries[[#This Row],[Club Full]])</f>
        <v>1</v>
      </c>
      <c r="M70" s="1" t="str">
        <f>INDEX(Participation_Count_Clubs__24[#All],MATCH(athlete_entries[[#This Row],[Club Full]],Participation_Count_Clubs__24[[#All],[Club Full]],0),MATCH("Club Size Entries",Participation_Count_Clubs__24[#Headers],0))</f>
        <v>M</v>
      </c>
    </row>
    <row r="71" spans="1:13" x14ac:dyDescent="0.25">
      <c r="A71" t="s">
        <v>32</v>
      </c>
      <c r="B71" t="s">
        <v>384</v>
      </c>
      <c r="C71" t="s">
        <v>773</v>
      </c>
      <c r="D71" s="1" t="str">
        <f>VLOOKUP(athlete_entries[[#This Row],[CATEGORY]],Categories!$A$1:$F$106,2,FALSE)</f>
        <v>Individual</v>
      </c>
      <c r="E71" s="1" t="str">
        <f>VLOOKUP(athlete_entries[[#This Row],[CATEGORY]],Categories!$A$1:$F$106,3,FALSE)</f>
        <v>Patterns</v>
      </c>
      <c r="F71" s="1" t="str">
        <f>VLOOKUP(athlete_entries[[#This Row],[CATEGORY]],Categories!$A$1:$F$106,4,FALSE)</f>
        <v>Senior</v>
      </c>
      <c r="G71" s="1" t="str">
        <f>VLOOKUP(athlete_entries[[#This Row],[CATEGORY]],Categories!$A$1:$F$106,5,FALSE)</f>
        <v>Male</v>
      </c>
      <c r="H71" s="1" t="str">
        <f>VLOOKUP(athlete_entries[[#This Row],[CATEGORY]],Categories!$A$1:$F$106,6,FALSE)</f>
        <v>C G10-G05</v>
      </c>
      <c r="I71" s="1" t="str">
        <f t="array" ref="I71">_xlfn.IFNA(INDEX(Results__5[#All],MATCH(athlete_entries[[#This Row],[CATEGORY]]&amp;athlete_entries[[#This Row],[Name]],Results__5[[#All],[Category]]&amp;Results__5[[#All],[Name]],0),MATCH(athlete_entries[[#Headers],[Result]],Results__5[#Headers],0)),"0. None")</f>
        <v>0. None</v>
      </c>
      <c r="J71" s="1" t="str">
        <f>IF(AND(athlete_entries[[#This Row],[Result]]="2. Silver",K71=2),"0. None",IF(AND(athlete_entries[[#This Row],[Result]]="3. Bronze",K71=3),"0. None",athlete_entries[[#This Row],[Result]]))</f>
        <v>0. None</v>
      </c>
      <c r="K71" s="1">
        <f>INDEX(Categories_and_entries__2[[#All],[Category]:[Entries]],MATCH(athlete_entries[[#This Row],[CATEGORY]],Categories_and_entries__2[[#All],[Category]],0),MATCH("Entries",Categories_and_entries__2[[#Headers],[Category]:[Entries]],0))</f>
        <v>12</v>
      </c>
      <c r="L71" s="1">
        <f>COUNTIFS(athlete_entries[CATEGORY],athlete_entries[[#This Row],[CATEGORY]],athlete_entries[Club Full],athlete_entries[[#This Row],[Club Full]])</f>
        <v>2</v>
      </c>
      <c r="M71" s="1" t="str">
        <f>INDEX(Participation_Count_Clubs__24[#All],MATCH(athlete_entries[[#This Row],[Club Full]],Participation_Count_Clubs__24[[#All],[Club Full]],0),MATCH("Club Size Entries",Participation_Count_Clubs__24[#Headers],0))</f>
        <v>M</v>
      </c>
    </row>
    <row r="72" spans="1:13" x14ac:dyDescent="0.25">
      <c r="A72" t="s">
        <v>32</v>
      </c>
      <c r="B72" t="s">
        <v>320</v>
      </c>
      <c r="C72" t="s">
        <v>773</v>
      </c>
      <c r="D72" s="1" t="str">
        <f>VLOOKUP(athlete_entries[[#This Row],[CATEGORY]],Categories!$A$1:$F$106,2,FALSE)</f>
        <v>Individual</v>
      </c>
      <c r="E72" s="1" t="str">
        <f>VLOOKUP(athlete_entries[[#This Row],[CATEGORY]],Categories!$A$1:$F$106,3,FALSE)</f>
        <v>Patterns</v>
      </c>
      <c r="F72" s="1" t="str">
        <f>VLOOKUP(athlete_entries[[#This Row],[CATEGORY]],Categories!$A$1:$F$106,4,FALSE)</f>
        <v>Senior</v>
      </c>
      <c r="G72" s="1" t="str">
        <f>VLOOKUP(athlete_entries[[#This Row],[CATEGORY]],Categories!$A$1:$F$106,5,FALSE)</f>
        <v>Male</v>
      </c>
      <c r="H72" s="1" t="str">
        <f>VLOOKUP(athlete_entries[[#This Row],[CATEGORY]],Categories!$A$1:$F$106,6,FALSE)</f>
        <v>C G10-G05</v>
      </c>
      <c r="I72" s="1" t="str">
        <f t="array" ref="I72">_xlfn.IFNA(INDEX(Results__5[#All],MATCH(athlete_entries[[#This Row],[CATEGORY]]&amp;athlete_entries[[#This Row],[Name]],Results__5[[#All],[Category]]&amp;Results__5[[#All],[Name]],0),MATCH(athlete_entries[[#Headers],[Result]],Results__5[#Headers],0)),"0. None")</f>
        <v>0. None</v>
      </c>
      <c r="J72" s="1" t="str">
        <f>IF(AND(athlete_entries[[#This Row],[Result]]="2. Silver",K72=2),"0. None",IF(AND(athlete_entries[[#This Row],[Result]]="3. Bronze",K72=3),"0. None",athlete_entries[[#This Row],[Result]]))</f>
        <v>0. None</v>
      </c>
      <c r="K72" s="1">
        <f>INDEX(Categories_and_entries__2[[#All],[Category]:[Entries]],MATCH(athlete_entries[[#This Row],[CATEGORY]],Categories_and_entries__2[[#All],[Category]],0),MATCH("Entries",Categories_and_entries__2[[#Headers],[Category]:[Entries]],0))</f>
        <v>12</v>
      </c>
      <c r="L72" s="1">
        <f>COUNTIFS(athlete_entries[CATEGORY],athlete_entries[[#This Row],[CATEGORY]],athlete_entries[Club Full],athlete_entries[[#This Row],[Club Full]])</f>
        <v>2</v>
      </c>
      <c r="M72" s="1" t="str">
        <f>INDEX(Participation_Count_Clubs__24[#All],MATCH(athlete_entries[[#This Row],[Club Full]],Participation_Count_Clubs__24[[#All],[Club Full]],0),MATCH("Club Size Entries",Participation_Count_Clubs__24[#Headers],0))</f>
        <v>M</v>
      </c>
    </row>
    <row r="73" spans="1:13" x14ac:dyDescent="0.25">
      <c r="A73" t="s">
        <v>60</v>
      </c>
      <c r="B73" t="s">
        <v>125</v>
      </c>
      <c r="C73" t="s">
        <v>773</v>
      </c>
      <c r="D73" s="1" t="str">
        <f>VLOOKUP(athlete_entries[[#This Row],[CATEGORY]],Categories!$A$1:$F$106,2,FALSE)</f>
        <v>Individual</v>
      </c>
      <c r="E73" s="1" t="str">
        <f>VLOOKUP(athlete_entries[[#This Row],[CATEGORY]],Categories!$A$1:$F$106,3,FALSE)</f>
        <v>Sparring</v>
      </c>
      <c r="F73" s="1" t="str">
        <f>VLOOKUP(athlete_entries[[#This Row],[CATEGORY]],Categories!$A$1:$F$106,4,FALSE)</f>
        <v>Junior</v>
      </c>
      <c r="G73" s="1" t="str">
        <f>VLOOKUP(athlete_entries[[#This Row],[CATEGORY]],Categories!$A$1:$F$106,5,FALSE)</f>
        <v>Female</v>
      </c>
      <c r="H73" s="1" t="str">
        <f>VLOOKUP(athlete_entries[[#This Row],[CATEGORY]],Categories!$A$1:$F$106,6,FALSE)</f>
        <v>A+B G04-D06</v>
      </c>
      <c r="I73" s="1" t="str">
        <f t="array" ref="I73">_xlfn.IFNA(INDEX(Results__5[#All],MATCH(athlete_entries[[#This Row],[CATEGORY]]&amp;athlete_entries[[#This Row],[Name]],Results__5[[#All],[Category]]&amp;Results__5[[#All],[Name]],0),MATCH(athlete_entries[[#Headers],[Result]],Results__5[#Headers],0)),"0. None")</f>
        <v>3. Bronze</v>
      </c>
      <c r="J73" s="1" t="str">
        <f>IF(AND(athlete_entries[[#This Row],[Result]]="2. Silver",K73=2),"0. None",IF(AND(athlete_entries[[#This Row],[Result]]="3. Bronze",K73=3),"0. None",athlete_entries[[#This Row],[Result]]))</f>
        <v>3. Bronze</v>
      </c>
      <c r="K73" s="1">
        <f>INDEX(Categories_and_entries__2[[#All],[Category]:[Entries]],MATCH(athlete_entries[[#This Row],[CATEGORY]],Categories_and_entries__2[[#All],[Category]],0),MATCH("Entries",Categories_and_entries__2[[#Headers],[Category]:[Entries]],0))</f>
        <v>5</v>
      </c>
      <c r="L73" s="1">
        <f>COUNTIFS(athlete_entries[CATEGORY],athlete_entries[[#This Row],[CATEGORY]],athlete_entries[Club Full],athlete_entries[[#This Row],[Club Full]])</f>
        <v>1</v>
      </c>
      <c r="M73" s="1" t="str">
        <f>INDEX(Participation_Count_Clubs__24[#All],MATCH(athlete_entries[[#This Row],[Club Full]],Participation_Count_Clubs__24[[#All],[Club Full]],0),MATCH("Club Size Entries",Participation_Count_Clubs__24[#Headers],0))</f>
        <v>M</v>
      </c>
    </row>
    <row r="74" spans="1:13" x14ac:dyDescent="0.25">
      <c r="A74" t="s">
        <v>79</v>
      </c>
      <c r="B74" t="s">
        <v>208</v>
      </c>
      <c r="C74" t="s">
        <v>773</v>
      </c>
      <c r="D74" s="1" t="str">
        <f>VLOOKUP(athlete_entries[[#This Row],[CATEGORY]],Categories!$A$1:$F$106,2,FALSE)</f>
        <v>Individual</v>
      </c>
      <c r="E74" s="1" t="str">
        <f>VLOOKUP(athlete_entries[[#This Row],[CATEGORY]],Categories!$A$1:$F$106,3,FALSE)</f>
        <v>Sparring</v>
      </c>
      <c r="F74" s="1" t="str">
        <f>VLOOKUP(athlete_entries[[#This Row],[CATEGORY]],Categories!$A$1:$F$106,4,FALSE)</f>
        <v>Junior</v>
      </c>
      <c r="G74" s="1" t="str">
        <f>VLOOKUP(athlete_entries[[#This Row],[CATEGORY]],Categories!$A$1:$F$106,5,FALSE)</f>
        <v>Male</v>
      </c>
      <c r="H74" s="1" t="str">
        <f>VLOOKUP(athlete_entries[[#This Row],[CATEGORY]],Categories!$A$1:$F$106,6,FALSE)</f>
        <v>C G10-G05</v>
      </c>
      <c r="I74" s="1" t="str">
        <f t="array" ref="I74">_xlfn.IFNA(INDEX(Results__5[#All],MATCH(athlete_entries[[#This Row],[CATEGORY]]&amp;athlete_entries[[#This Row],[Name]],Results__5[[#All],[Category]]&amp;Results__5[[#All],[Name]],0),MATCH(athlete_entries[[#Headers],[Result]],Results__5[#Headers],0)),"0. None")</f>
        <v>1. Gold</v>
      </c>
      <c r="J74" s="1" t="str">
        <f>IF(AND(athlete_entries[[#This Row],[Result]]="2. Silver",K74=2),"0. None",IF(AND(athlete_entries[[#This Row],[Result]]="3. Bronze",K74=3),"0. None",athlete_entries[[#This Row],[Result]]))</f>
        <v>1. Gold</v>
      </c>
      <c r="K74" s="1">
        <f>INDEX(Categories_and_entries__2[[#All],[Category]:[Entries]],MATCH(athlete_entries[[#This Row],[CATEGORY]],Categories_and_entries__2[[#All],[Category]],0),MATCH("Entries",Categories_and_entries__2[[#Headers],[Category]:[Entries]],0))</f>
        <v>2</v>
      </c>
      <c r="L74" s="1">
        <f>COUNTIFS(athlete_entries[CATEGORY],athlete_entries[[#This Row],[CATEGORY]],athlete_entries[Club Full],athlete_entries[[#This Row],[Club Full]])</f>
        <v>1</v>
      </c>
      <c r="M74" s="1" t="str">
        <f>INDEX(Participation_Count_Clubs__24[#All],MATCH(athlete_entries[[#This Row],[Club Full]],Participation_Count_Clubs__24[[#All],[Club Full]],0),MATCH("Club Size Entries",Participation_Count_Clubs__24[#Headers],0))</f>
        <v>M</v>
      </c>
    </row>
    <row r="75" spans="1:13" x14ac:dyDescent="0.25">
      <c r="A75" t="s">
        <v>779</v>
      </c>
      <c r="B75" t="s">
        <v>140</v>
      </c>
      <c r="C75" t="s">
        <v>773</v>
      </c>
      <c r="D75" s="1" t="str">
        <f>VLOOKUP(athlete_entries[[#This Row],[CATEGORY]],Categories!$A$1:$F$106,2,FALSE)</f>
        <v>Individual</v>
      </c>
      <c r="E75" s="1" t="str">
        <f>VLOOKUP(athlete_entries[[#This Row],[CATEGORY]],Categories!$A$1:$F$106,3,FALSE)</f>
        <v>Sparring</v>
      </c>
      <c r="F75" s="1" t="str">
        <f>VLOOKUP(athlete_entries[[#This Row],[CATEGORY]],Categories!$A$1:$F$106,4,FALSE)</f>
        <v>Senior</v>
      </c>
      <c r="G75" s="1" t="str">
        <f>VLOOKUP(athlete_entries[[#This Row],[CATEGORY]],Categories!$A$1:$F$106,5,FALSE)</f>
        <v>Female</v>
      </c>
      <c r="H75" s="1" t="str">
        <f>VLOOKUP(athlete_entries[[#This Row],[CATEGORY]],Categories!$A$1:$F$106,6,FALSE)</f>
        <v>A+B G04-D06</v>
      </c>
      <c r="I75" s="1" t="str">
        <f t="array" ref="I75">_xlfn.IFNA(INDEX(Results__5[#All],MATCH(athlete_entries[[#This Row],[CATEGORY]]&amp;athlete_entries[[#This Row],[Name]],Results__5[[#All],[Category]]&amp;Results__5[[#All],[Name]],0),MATCH(athlete_entries[[#Headers],[Result]],Results__5[#Headers],0)),"0. None")</f>
        <v>2. Silver</v>
      </c>
      <c r="J75" s="1" t="str">
        <f>IF(AND(athlete_entries[[#This Row],[Result]]="2. Silver",K75=2),"0. None",IF(AND(athlete_entries[[#This Row],[Result]]="3. Bronze",K75=3),"0. None",athlete_entries[[#This Row],[Result]]))</f>
        <v>2. Silver</v>
      </c>
      <c r="K75" s="1">
        <f>INDEX(Categories_and_entries__2[[#All],[Category]:[Entries]],MATCH(athlete_entries[[#This Row],[CATEGORY]],Categories_and_entries__2[[#All],[Category]],0),MATCH("Entries",Categories_and_entries__2[[#Headers],[Category]:[Entries]],0))</f>
        <v>5</v>
      </c>
      <c r="L75" s="1">
        <f>COUNTIFS(athlete_entries[CATEGORY],athlete_entries[[#This Row],[CATEGORY]],athlete_entries[Club Full],athlete_entries[[#This Row],[Club Full]])</f>
        <v>1</v>
      </c>
      <c r="M75" s="1" t="str">
        <f>INDEX(Participation_Count_Clubs__24[#All],MATCH(athlete_entries[[#This Row],[Club Full]],Participation_Count_Clubs__24[[#All],[Club Full]],0),MATCH("Club Size Entries",Participation_Count_Clubs__24[#Headers],0))</f>
        <v>M</v>
      </c>
    </row>
    <row r="76" spans="1:13" x14ac:dyDescent="0.25">
      <c r="A76" t="s">
        <v>85</v>
      </c>
      <c r="B76" t="s">
        <v>671</v>
      </c>
      <c r="C76" t="s">
        <v>773</v>
      </c>
      <c r="D76" s="1" t="str">
        <f>VLOOKUP(athlete_entries[[#This Row],[CATEGORY]],Categories!$A$1:$F$106,2,FALSE)</f>
        <v>Individual</v>
      </c>
      <c r="E76" s="1" t="str">
        <f>VLOOKUP(athlete_entries[[#This Row],[CATEGORY]],Categories!$A$1:$F$106,3,FALSE)</f>
        <v>Sparring</v>
      </c>
      <c r="F76" s="1" t="str">
        <f>VLOOKUP(athlete_entries[[#This Row],[CATEGORY]],Categories!$A$1:$F$106,4,FALSE)</f>
        <v>Senior</v>
      </c>
      <c r="G76" s="1" t="str">
        <f>VLOOKUP(athlete_entries[[#This Row],[CATEGORY]],Categories!$A$1:$F$106,5,FALSE)</f>
        <v>Male</v>
      </c>
      <c r="H76" s="1" t="str">
        <f>VLOOKUP(athlete_entries[[#This Row],[CATEGORY]],Categories!$A$1:$F$106,6,FALSE)</f>
        <v>A D01-D06</v>
      </c>
      <c r="I76" s="1" t="str">
        <f t="array" ref="I76">_xlfn.IFNA(INDEX(Results__5[#All],MATCH(athlete_entries[[#This Row],[CATEGORY]]&amp;athlete_entries[[#This Row],[Name]],Results__5[[#All],[Category]]&amp;Results__5[[#All],[Name]],0),MATCH(athlete_entries[[#Headers],[Result]],Results__5[#Headers],0)),"0. None")</f>
        <v>0. None</v>
      </c>
      <c r="J76" s="1" t="str">
        <f>IF(AND(athlete_entries[[#This Row],[Result]]="2. Silver",K76=2),"0. None",IF(AND(athlete_entries[[#This Row],[Result]]="3. Bronze",K76=3),"0. None",athlete_entries[[#This Row],[Result]]))</f>
        <v>0. None</v>
      </c>
      <c r="K76" s="1">
        <f>INDEX(Categories_and_entries__2[[#All],[Category]:[Entries]],MATCH(athlete_entries[[#This Row],[CATEGORY]],Categories_and_entries__2[[#All],[Category]],0),MATCH("Entries",Categories_and_entries__2[[#Headers],[Category]:[Entries]],0))</f>
        <v>12</v>
      </c>
      <c r="L76" s="1">
        <f>COUNTIFS(athlete_entries[CATEGORY],athlete_entries[[#This Row],[CATEGORY]],athlete_entries[Club Full],athlete_entries[[#This Row],[Club Full]])</f>
        <v>1</v>
      </c>
      <c r="M76" s="1" t="str">
        <f>INDEX(Participation_Count_Clubs__24[#All],MATCH(athlete_entries[[#This Row],[Club Full]],Participation_Count_Clubs__24[[#All],[Club Full]],0),MATCH("Club Size Entries",Participation_Count_Clubs__24[#Headers],0))</f>
        <v>M</v>
      </c>
    </row>
    <row r="77" spans="1:13" x14ac:dyDescent="0.25">
      <c r="A77" t="s">
        <v>87</v>
      </c>
      <c r="B77" t="s">
        <v>266</v>
      </c>
      <c r="C77" t="s">
        <v>773</v>
      </c>
      <c r="D77" s="1" t="str">
        <f>VLOOKUP(athlete_entries[[#This Row],[CATEGORY]],Categories!$A$1:$F$106,2,FALSE)</f>
        <v>Individual</v>
      </c>
      <c r="E77" s="1" t="str">
        <f>VLOOKUP(athlete_entries[[#This Row],[CATEGORY]],Categories!$A$1:$F$106,3,FALSE)</f>
        <v>Sparring</v>
      </c>
      <c r="F77" s="1" t="str">
        <f>VLOOKUP(athlete_entries[[#This Row],[CATEGORY]],Categories!$A$1:$F$106,4,FALSE)</f>
        <v>Senior</v>
      </c>
      <c r="G77" s="1" t="str">
        <f>VLOOKUP(athlete_entries[[#This Row],[CATEGORY]],Categories!$A$1:$F$106,5,FALSE)</f>
        <v>Male</v>
      </c>
      <c r="H77" s="1" t="str">
        <f>VLOOKUP(athlete_entries[[#This Row],[CATEGORY]],Categories!$A$1:$F$106,6,FALSE)</f>
        <v>A+B G04-D06</v>
      </c>
      <c r="I77" s="1" t="str">
        <f t="array" ref="I77">_xlfn.IFNA(INDEX(Results__5[#All],MATCH(athlete_entries[[#This Row],[CATEGORY]]&amp;athlete_entries[[#This Row],[Name]],Results__5[[#All],[Category]]&amp;Results__5[[#All],[Name]],0),MATCH(athlete_entries[[#Headers],[Result]],Results__5[#Headers],0)),"0. None")</f>
        <v>0. None</v>
      </c>
      <c r="J77" s="1" t="str">
        <f>IF(AND(athlete_entries[[#This Row],[Result]]="2. Silver",K77=2),"0. None",IF(AND(athlete_entries[[#This Row],[Result]]="3. Bronze",K77=3),"0. None",athlete_entries[[#This Row],[Result]]))</f>
        <v>0. None</v>
      </c>
      <c r="K77" s="1">
        <f>INDEX(Categories_and_entries__2[[#All],[Category]:[Entries]],MATCH(athlete_entries[[#This Row],[CATEGORY]],Categories_and_entries__2[[#All],[Category]],0),MATCH("Entries",Categories_and_entries__2[[#Headers],[Category]:[Entries]],0))</f>
        <v>9</v>
      </c>
      <c r="L77" s="1">
        <f>COUNTIFS(athlete_entries[CATEGORY],athlete_entries[[#This Row],[CATEGORY]],athlete_entries[Club Full],athlete_entries[[#This Row],[Club Full]])</f>
        <v>1</v>
      </c>
      <c r="M77" s="1" t="str">
        <f>INDEX(Participation_Count_Clubs__24[#All],MATCH(athlete_entries[[#This Row],[Club Full]],Participation_Count_Clubs__24[[#All],[Club Full]],0),MATCH("Club Size Entries",Participation_Count_Clubs__24[#Headers],0))</f>
        <v>M</v>
      </c>
    </row>
    <row r="78" spans="1:13" x14ac:dyDescent="0.25">
      <c r="A78" t="s">
        <v>90</v>
      </c>
      <c r="B78" t="s">
        <v>384</v>
      </c>
      <c r="C78" t="s">
        <v>773</v>
      </c>
      <c r="D78" s="1" t="str">
        <f>VLOOKUP(athlete_entries[[#This Row],[CATEGORY]],Categories!$A$1:$F$106,2,FALSE)</f>
        <v>Individual</v>
      </c>
      <c r="E78" s="1" t="str">
        <f>VLOOKUP(athlete_entries[[#This Row],[CATEGORY]],Categories!$A$1:$F$106,3,FALSE)</f>
        <v>Sparring</v>
      </c>
      <c r="F78" s="1" t="str">
        <f>VLOOKUP(athlete_entries[[#This Row],[CATEGORY]],Categories!$A$1:$F$106,4,FALSE)</f>
        <v>Senior</v>
      </c>
      <c r="G78" s="1" t="str">
        <f>VLOOKUP(athlete_entries[[#This Row],[CATEGORY]],Categories!$A$1:$F$106,5,FALSE)</f>
        <v>Male</v>
      </c>
      <c r="H78" s="1" t="str">
        <f>VLOOKUP(athlete_entries[[#This Row],[CATEGORY]],Categories!$A$1:$F$106,6,FALSE)</f>
        <v>C G10-G05</v>
      </c>
      <c r="I78" s="1" t="str">
        <f t="array" ref="I78">_xlfn.IFNA(INDEX(Results__5[#All],MATCH(athlete_entries[[#This Row],[CATEGORY]]&amp;athlete_entries[[#This Row],[Name]],Results__5[[#All],[Category]]&amp;Results__5[[#All],[Name]],0),MATCH(athlete_entries[[#Headers],[Result]],Results__5[#Headers],0)),"0. None")</f>
        <v>3. Bronze</v>
      </c>
      <c r="J78" s="1" t="str">
        <f>IF(AND(athlete_entries[[#This Row],[Result]]="2. Silver",K78=2),"0. None",IF(AND(athlete_entries[[#This Row],[Result]]="3. Bronze",K78=3),"0. None",athlete_entries[[#This Row],[Result]]))</f>
        <v>3. Bronze</v>
      </c>
      <c r="K78" s="1">
        <f>INDEX(Categories_and_entries__2[[#All],[Category]:[Entries]],MATCH(athlete_entries[[#This Row],[CATEGORY]],Categories_and_entries__2[[#All],[Category]],0),MATCH("Entries",Categories_and_entries__2[[#Headers],[Category]:[Entries]],0))</f>
        <v>5</v>
      </c>
      <c r="L78" s="1">
        <f>COUNTIFS(athlete_entries[CATEGORY],athlete_entries[[#This Row],[CATEGORY]],athlete_entries[Club Full],athlete_entries[[#This Row],[Club Full]])</f>
        <v>1</v>
      </c>
      <c r="M78" s="1" t="str">
        <f>INDEX(Participation_Count_Clubs__24[#All],MATCH(athlete_entries[[#This Row],[Club Full]],Participation_Count_Clubs__24[[#All],[Club Full]],0),MATCH("Club Size Entries",Participation_Count_Clubs__24[#Headers],0))</f>
        <v>M</v>
      </c>
    </row>
    <row r="79" spans="1:13" x14ac:dyDescent="0.25">
      <c r="A79" t="s">
        <v>91</v>
      </c>
      <c r="B79" t="s">
        <v>320</v>
      </c>
      <c r="C79" t="s">
        <v>773</v>
      </c>
      <c r="D79" s="1" t="str">
        <f>VLOOKUP(athlete_entries[[#This Row],[CATEGORY]],Categories!$A$1:$F$106,2,FALSE)</f>
        <v>Individual</v>
      </c>
      <c r="E79" s="1" t="str">
        <f>VLOOKUP(athlete_entries[[#This Row],[CATEGORY]],Categories!$A$1:$F$106,3,FALSE)</f>
        <v>Sparring</v>
      </c>
      <c r="F79" s="1" t="str">
        <f>VLOOKUP(athlete_entries[[#This Row],[CATEGORY]],Categories!$A$1:$F$106,4,FALSE)</f>
        <v>Senior</v>
      </c>
      <c r="G79" s="1" t="str">
        <f>VLOOKUP(athlete_entries[[#This Row],[CATEGORY]],Categories!$A$1:$F$106,5,FALSE)</f>
        <v>Male</v>
      </c>
      <c r="H79" s="1" t="str">
        <f>VLOOKUP(athlete_entries[[#This Row],[CATEGORY]],Categories!$A$1:$F$106,6,FALSE)</f>
        <v>C G10-G05</v>
      </c>
      <c r="I79" s="1" t="str">
        <f t="array" ref="I79">_xlfn.IFNA(INDEX(Results__5[#All],MATCH(athlete_entries[[#This Row],[CATEGORY]]&amp;athlete_entries[[#This Row],[Name]],Results__5[[#All],[Category]]&amp;Results__5[[#All],[Name]],0),MATCH(athlete_entries[[#Headers],[Result]],Results__5[#Headers],0)),"0. None")</f>
        <v>2. Silver</v>
      </c>
      <c r="J79" s="1" t="str">
        <f>IF(AND(athlete_entries[[#This Row],[Result]]="2. Silver",K79=2),"0. None",IF(AND(athlete_entries[[#This Row],[Result]]="3. Bronze",K79=3),"0. None",athlete_entries[[#This Row],[Result]]))</f>
        <v>2. Silver</v>
      </c>
      <c r="K79" s="1">
        <f>INDEX(Categories_and_entries__2[[#All],[Category]:[Entries]],MATCH(athlete_entries[[#This Row],[CATEGORY]],Categories_and_entries__2[[#All],[Category]],0),MATCH("Entries",Categories_and_entries__2[[#Headers],[Category]:[Entries]],0))</f>
        <v>6</v>
      </c>
      <c r="L79" s="1">
        <f>COUNTIFS(athlete_entries[CATEGORY],athlete_entries[[#This Row],[CATEGORY]],athlete_entries[Club Full],athlete_entries[[#This Row],[Club Full]])</f>
        <v>1</v>
      </c>
      <c r="M79" s="1" t="str">
        <f>INDEX(Participation_Count_Clubs__24[#All],MATCH(athlete_entries[[#This Row],[Club Full]],Participation_Count_Clubs__24[[#All],[Club Full]],0),MATCH("Club Size Entries",Participation_Count_Clubs__24[#Headers],0))</f>
        <v>M</v>
      </c>
    </row>
    <row r="80" spans="1:13" x14ac:dyDescent="0.25">
      <c r="A80" t="s">
        <v>97</v>
      </c>
      <c r="B80" t="s">
        <v>140</v>
      </c>
      <c r="C80" t="s">
        <v>773</v>
      </c>
      <c r="D80" s="1" t="str">
        <f>VLOOKUP(athlete_entries[[#This Row],[CATEGORY]],Categories!$A$1:$F$106,2,FALSE)</f>
        <v>Individual</v>
      </c>
      <c r="E80" s="1" t="str">
        <f>VLOOKUP(athlete_entries[[#This Row],[CATEGORY]],Categories!$A$1:$F$106,3,FALSE)</f>
        <v>Sparring</v>
      </c>
      <c r="F80" s="1" t="str">
        <f>VLOOKUP(athlete_entries[[#This Row],[CATEGORY]],Categories!$A$1:$F$106,4,FALSE)</f>
        <v>Senior</v>
      </c>
      <c r="G80" s="1" t="str">
        <f>VLOOKUP(athlete_entries[[#This Row],[CATEGORY]],Categories!$A$1:$F$106,5,FALSE)</f>
        <v>Female</v>
      </c>
      <c r="H80" s="1" t="str">
        <f>VLOOKUP(athlete_entries[[#This Row],[CATEGORY]],Categories!$A$1:$F$106,6,FALSE)</f>
        <v>A+B G04-D06</v>
      </c>
      <c r="I80" s="1" t="str">
        <f t="array" ref="I80">_xlfn.IFNA(INDEX(Results__5[#All],MATCH(athlete_entries[[#This Row],[CATEGORY]]&amp;athlete_entries[[#This Row],[Name]],Results__5[[#All],[Category]]&amp;Results__5[[#All],[Name]],0),MATCH(athlete_entries[[#Headers],[Result]],Results__5[#Headers],0)),"0. None")</f>
        <v>0. None</v>
      </c>
      <c r="J80" s="1" t="str">
        <f>IF(AND(athlete_entries[[#This Row],[Result]]="2. Silver",K80=2),"0. None",IF(AND(athlete_entries[[#This Row],[Result]]="3. Bronze",K80=3),"0. None",athlete_entries[[#This Row],[Result]]))</f>
        <v>0. None</v>
      </c>
      <c r="K80" s="1">
        <f>INDEX(Categories_and_entries__2[[#All],[Category]:[Entries]],MATCH(athlete_entries[[#This Row],[CATEGORY]],Categories_and_entries__2[[#All],[Category]],0),MATCH("Entries",Categories_and_entries__2[[#Headers],[Category]:[Entries]],0))</f>
        <v>10</v>
      </c>
      <c r="L80" s="1">
        <f>COUNTIFS(athlete_entries[CATEGORY],athlete_entries[[#This Row],[CATEGORY]],athlete_entries[Club Full],athlete_entries[[#This Row],[Club Full]])</f>
        <v>1</v>
      </c>
      <c r="M80" s="1" t="str">
        <f>INDEX(Participation_Count_Clubs__24[#All],MATCH(athlete_entries[[#This Row],[Club Full]],Participation_Count_Clubs__24[[#All],[Club Full]],0),MATCH("Club Size Entries",Participation_Count_Clubs__24[#Headers],0))</f>
        <v>M</v>
      </c>
    </row>
    <row r="81" spans="1:13" x14ac:dyDescent="0.25">
      <c r="A81" t="s">
        <v>98</v>
      </c>
      <c r="B81" t="s">
        <v>671</v>
      </c>
      <c r="C81" t="s">
        <v>773</v>
      </c>
      <c r="D81" s="1" t="str">
        <f>VLOOKUP(athlete_entries[[#This Row],[CATEGORY]],Categories!$A$1:$F$106,2,FALSE)</f>
        <v>Individual</v>
      </c>
      <c r="E81" s="1" t="str">
        <f>VLOOKUP(athlete_entries[[#This Row],[CATEGORY]],Categories!$A$1:$F$106,3,FALSE)</f>
        <v>Sparring</v>
      </c>
      <c r="F81" s="1" t="str">
        <f>VLOOKUP(athlete_entries[[#This Row],[CATEGORY]],Categories!$A$1:$F$106,4,FALSE)</f>
        <v>Senior</v>
      </c>
      <c r="G81" s="1" t="str">
        <f>VLOOKUP(athlete_entries[[#This Row],[CATEGORY]],Categories!$A$1:$F$106,5,FALSE)</f>
        <v>Male</v>
      </c>
      <c r="H81" s="1" t="str">
        <f>VLOOKUP(athlete_entries[[#This Row],[CATEGORY]],Categories!$A$1:$F$106,6,FALSE)</f>
        <v>A+B G04-D06</v>
      </c>
      <c r="I81" s="1" t="str">
        <f t="array" ref="I81">_xlfn.IFNA(INDEX(Results__5[#All],MATCH(athlete_entries[[#This Row],[CATEGORY]]&amp;athlete_entries[[#This Row],[Name]],Results__5[[#All],[Category]]&amp;Results__5[[#All],[Name]],0),MATCH(athlete_entries[[#Headers],[Result]],Results__5[#Headers],0)),"0. None")</f>
        <v>0. None</v>
      </c>
      <c r="J81" s="1" t="str">
        <f>IF(AND(athlete_entries[[#This Row],[Result]]="2. Silver",K81=2),"0. None",IF(AND(athlete_entries[[#This Row],[Result]]="3. Bronze",K81=3),"0. None",athlete_entries[[#This Row],[Result]]))</f>
        <v>0. None</v>
      </c>
      <c r="K81" s="1">
        <f>INDEX(Categories_and_entries__2[[#All],[Category]:[Entries]],MATCH(athlete_entries[[#This Row],[CATEGORY]],Categories_and_entries__2[[#All],[Category]],0),MATCH("Entries",Categories_and_entries__2[[#Headers],[Category]:[Entries]],0))</f>
        <v>17</v>
      </c>
      <c r="L81" s="1">
        <f>COUNTIFS(athlete_entries[CATEGORY],athlete_entries[[#This Row],[CATEGORY]],athlete_entries[Club Full],athlete_entries[[#This Row],[Club Full]])</f>
        <v>1</v>
      </c>
      <c r="M81" s="1" t="str">
        <f>INDEX(Participation_Count_Clubs__24[#All],MATCH(athlete_entries[[#This Row],[Club Full]],Participation_Count_Clubs__24[[#All],[Club Full]],0),MATCH("Club Size Entries",Participation_Count_Clubs__24[#Headers],0))</f>
        <v>M</v>
      </c>
    </row>
    <row r="82" spans="1:13" x14ac:dyDescent="0.25">
      <c r="A82" t="s">
        <v>16</v>
      </c>
      <c r="B82" t="s">
        <v>201</v>
      </c>
      <c r="C82" t="s">
        <v>202</v>
      </c>
      <c r="D82" s="1" t="str">
        <f>VLOOKUP(athlete_entries[[#This Row],[CATEGORY]],Categories!$A$1:$F$106,2,FALSE)</f>
        <v>Individual</v>
      </c>
      <c r="E82" s="1" t="str">
        <f>VLOOKUP(athlete_entries[[#This Row],[CATEGORY]],Categories!$A$1:$F$106,3,FALSE)</f>
        <v>Patterns</v>
      </c>
      <c r="F82" s="1" t="str">
        <f>VLOOKUP(athlete_entries[[#This Row],[CATEGORY]],Categories!$A$1:$F$106,4,FALSE)</f>
        <v>Junior</v>
      </c>
      <c r="G82" s="1" t="str">
        <f>VLOOKUP(athlete_entries[[#This Row],[CATEGORY]],Categories!$A$1:$F$106,5,FALSE)</f>
        <v>Male</v>
      </c>
      <c r="H82" s="1" t="str">
        <f>VLOOKUP(athlete_entries[[#This Row],[CATEGORY]],Categories!$A$1:$F$106,6,FALSE)</f>
        <v>A D01-D06</v>
      </c>
      <c r="I82" s="1" t="str">
        <f t="array" ref="I82">_xlfn.IFNA(INDEX(Results__5[#All],MATCH(athlete_entries[[#This Row],[CATEGORY]]&amp;athlete_entries[[#This Row],[Name]],Results__5[[#All],[Category]]&amp;Results__5[[#All],[Name]],0),MATCH(athlete_entries[[#Headers],[Result]],Results__5[#Headers],0)),"0. None")</f>
        <v>0. None</v>
      </c>
      <c r="J82" s="1" t="str">
        <f>IF(AND(athlete_entries[[#This Row],[Result]]="2. Silver",K82=2),"0. None",IF(AND(athlete_entries[[#This Row],[Result]]="3. Bronze",K82=3),"0. None",athlete_entries[[#This Row],[Result]]))</f>
        <v>0. None</v>
      </c>
      <c r="K82" s="1">
        <f>INDEX(Categories_and_entries__2[[#All],[Category]:[Entries]],MATCH(athlete_entries[[#This Row],[CATEGORY]],Categories_and_entries__2[[#All],[Category]],0),MATCH("Entries",Categories_and_entries__2[[#Headers],[Category]:[Entries]],0))</f>
        <v>26</v>
      </c>
      <c r="L82" s="1">
        <f>COUNTIFS(athlete_entries[CATEGORY],athlete_entries[[#This Row],[CATEGORY]],athlete_entries[Club Full],athlete_entries[[#This Row],[Club Full]])</f>
        <v>1</v>
      </c>
      <c r="M82" s="1" t="str">
        <f>INDEX(Participation_Count_Clubs__24[#All],MATCH(athlete_entries[[#This Row],[Club Full]],Participation_Count_Clubs__24[[#All],[Club Full]],0),MATCH("Club Size Entries",Participation_Count_Clubs__24[#Headers],0))</f>
        <v>XS</v>
      </c>
    </row>
    <row r="83" spans="1:13" x14ac:dyDescent="0.25">
      <c r="A83" t="s">
        <v>73</v>
      </c>
      <c r="B83" t="s">
        <v>201</v>
      </c>
      <c r="C83" t="s">
        <v>202</v>
      </c>
      <c r="D83" s="1" t="str">
        <f>VLOOKUP(athlete_entries[[#This Row],[CATEGORY]],Categories!$A$1:$F$106,2,FALSE)</f>
        <v>Individual</v>
      </c>
      <c r="E83" s="1" t="str">
        <f>VLOOKUP(athlete_entries[[#This Row],[CATEGORY]],Categories!$A$1:$F$106,3,FALSE)</f>
        <v>Sparring</v>
      </c>
      <c r="F83" s="1" t="str">
        <f>VLOOKUP(athlete_entries[[#This Row],[CATEGORY]],Categories!$A$1:$F$106,4,FALSE)</f>
        <v>Junior</v>
      </c>
      <c r="G83" s="1" t="str">
        <f>VLOOKUP(athlete_entries[[#This Row],[CATEGORY]],Categories!$A$1:$F$106,5,FALSE)</f>
        <v>Male</v>
      </c>
      <c r="H83" s="1" t="str">
        <f>VLOOKUP(athlete_entries[[#This Row],[CATEGORY]],Categories!$A$1:$F$106,6,FALSE)</f>
        <v>A D01-D06</v>
      </c>
      <c r="I83" s="1" t="str">
        <f t="array" ref="I83">_xlfn.IFNA(INDEX(Results__5[#All],MATCH(athlete_entries[[#This Row],[CATEGORY]]&amp;athlete_entries[[#This Row],[Name]],Results__5[[#All],[Category]]&amp;Results__5[[#All],[Name]],0),MATCH(athlete_entries[[#Headers],[Result]],Results__5[#Headers],0)),"0. None")</f>
        <v>1. Gold</v>
      </c>
      <c r="J83" s="1" t="str">
        <f>IF(AND(athlete_entries[[#This Row],[Result]]="2. Silver",K83=2),"0. None",IF(AND(athlete_entries[[#This Row],[Result]]="3. Bronze",K83=3),"0. None",athlete_entries[[#This Row],[Result]]))</f>
        <v>1. Gold</v>
      </c>
      <c r="K83" s="1">
        <f>INDEX(Categories_and_entries__2[[#All],[Category]:[Entries]],MATCH(athlete_entries[[#This Row],[CATEGORY]],Categories_and_entries__2[[#All],[Category]],0),MATCH("Entries",Categories_and_entries__2[[#Headers],[Category]:[Entries]],0))</f>
        <v>5</v>
      </c>
      <c r="L83" s="1">
        <f>COUNTIFS(athlete_entries[CATEGORY],athlete_entries[[#This Row],[CATEGORY]],athlete_entries[Club Full],athlete_entries[[#This Row],[Club Full]])</f>
        <v>1</v>
      </c>
      <c r="M83" s="1" t="str">
        <f>INDEX(Participation_Count_Clubs__24[#All],MATCH(athlete_entries[[#This Row],[Club Full]],Participation_Count_Clubs__24[[#All],[Club Full]],0),MATCH("Club Size Entries",Participation_Count_Clubs__24[#Headers],0))</f>
        <v>XS</v>
      </c>
    </row>
    <row r="84" spans="1:13" x14ac:dyDescent="0.25">
      <c r="A84" t="s">
        <v>96</v>
      </c>
      <c r="B84" t="s">
        <v>201</v>
      </c>
      <c r="C84" t="s">
        <v>202</v>
      </c>
      <c r="D84" s="1" t="str">
        <f>VLOOKUP(athlete_entries[[#This Row],[CATEGORY]],Categories!$A$1:$F$106,2,FALSE)</f>
        <v>Individual</v>
      </c>
      <c r="E84" s="1" t="str">
        <f>VLOOKUP(athlete_entries[[#This Row],[CATEGORY]],Categories!$A$1:$F$106,3,FALSE)</f>
        <v>Sparring</v>
      </c>
      <c r="F84" s="1" t="str">
        <f>VLOOKUP(athlete_entries[[#This Row],[CATEGORY]],Categories!$A$1:$F$106,4,FALSE)</f>
        <v>Junior</v>
      </c>
      <c r="G84" s="1" t="str">
        <f>VLOOKUP(athlete_entries[[#This Row],[CATEGORY]],Categories!$A$1:$F$106,5,FALSE)</f>
        <v>Male</v>
      </c>
      <c r="H84" s="1" t="str">
        <f>VLOOKUP(athlete_entries[[#This Row],[CATEGORY]],Categories!$A$1:$F$106,6,FALSE)</f>
        <v>A+B G04-D06</v>
      </c>
      <c r="I84" s="1" t="str">
        <f t="array" ref="I84">_xlfn.IFNA(INDEX(Results__5[#All],MATCH(athlete_entries[[#This Row],[CATEGORY]]&amp;athlete_entries[[#This Row],[Name]],Results__5[[#All],[Category]]&amp;Results__5[[#All],[Name]],0),MATCH(athlete_entries[[#Headers],[Result]],Results__5[#Headers],0)),"0. None")</f>
        <v>0. None</v>
      </c>
      <c r="J84" s="1" t="str">
        <f>IF(AND(athlete_entries[[#This Row],[Result]]="2. Silver",K84=2),"0. None",IF(AND(athlete_entries[[#This Row],[Result]]="3. Bronze",K84=3),"0. None",athlete_entries[[#This Row],[Result]]))</f>
        <v>0. None</v>
      </c>
      <c r="K84" s="1">
        <f>INDEX(Categories_and_entries__2[[#All],[Category]:[Entries]],MATCH(athlete_entries[[#This Row],[CATEGORY]],Categories_and_entries__2[[#All],[Category]],0),MATCH("Entries",Categories_and_entries__2[[#Headers],[Category]:[Entries]],0))</f>
        <v>18</v>
      </c>
      <c r="L84" s="1">
        <f>COUNTIFS(athlete_entries[CATEGORY],athlete_entries[[#This Row],[CATEGORY]],athlete_entries[Club Full],athlete_entries[[#This Row],[Club Full]])</f>
        <v>1</v>
      </c>
      <c r="M84" s="1" t="str">
        <f>INDEX(Participation_Count_Clubs__24[#All],MATCH(athlete_entries[[#This Row],[Club Full]],Participation_Count_Clubs__24[[#All],[Club Full]],0),MATCH("Club Size Entries",Participation_Count_Clubs__24[#Headers],0))</f>
        <v>XS</v>
      </c>
    </row>
    <row r="85" spans="1:13" x14ac:dyDescent="0.25">
      <c r="A85" t="s">
        <v>14</v>
      </c>
      <c r="B85" t="s">
        <v>128</v>
      </c>
      <c r="C85" t="s">
        <v>129</v>
      </c>
      <c r="D85" s="1" t="str">
        <f>VLOOKUP(athlete_entries[[#This Row],[CATEGORY]],Categories!$A$1:$F$106,2,FALSE)</f>
        <v>Individual</v>
      </c>
      <c r="E85" s="1" t="str">
        <f>VLOOKUP(athlete_entries[[#This Row],[CATEGORY]],Categories!$A$1:$F$106,3,FALSE)</f>
        <v>Patterns</v>
      </c>
      <c r="F85" s="1" t="str">
        <f>VLOOKUP(athlete_entries[[#This Row],[CATEGORY]],Categories!$A$1:$F$106,4,FALSE)</f>
        <v>Junior</v>
      </c>
      <c r="G85" s="1" t="str">
        <f>VLOOKUP(athlete_entries[[#This Row],[CATEGORY]],Categories!$A$1:$F$106,5,FALSE)</f>
        <v>Female</v>
      </c>
      <c r="H85" s="1" t="str">
        <f>VLOOKUP(athlete_entries[[#This Row],[CATEGORY]],Categories!$A$1:$F$106,6,FALSE)</f>
        <v>B G04-G01</v>
      </c>
      <c r="I85" s="1" t="str">
        <f t="array" ref="I85">_xlfn.IFNA(INDEX(Results__5[#All],MATCH(athlete_entries[[#This Row],[CATEGORY]]&amp;athlete_entries[[#This Row],[Name]],Results__5[[#All],[Category]]&amp;Results__5[[#All],[Name]],0),MATCH(athlete_entries[[#Headers],[Result]],Results__5[#Headers],0)),"0. None")</f>
        <v>1. Gold</v>
      </c>
      <c r="J85" s="1" t="str">
        <f>IF(AND(athlete_entries[[#This Row],[Result]]="2. Silver",K85=2),"0. None",IF(AND(athlete_entries[[#This Row],[Result]]="3. Bronze",K85=3),"0. None",athlete_entries[[#This Row],[Result]]))</f>
        <v>1. Gold</v>
      </c>
      <c r="K85" s="1">
        <f>INDEX(Categories_and_entries__2[[#All],[Category]:[Entries]],MATCH(athlete_entries[[#This Row],[CATEGORY]],Categories_and_entries__2[[#All],[Category]],0),MATCH("Entries",Categories_and_entries__2[[#Headers],[Category]:[Entries]],0))</f>
        <v>7</v>
      </c>
      <c r="L85" s="1">
        <f>COUNTIFS(athlete_entries[CATEGORY],athlete_entries[[#This Row],[CATEGORY]],athlete_entries[Club Full],athlete_entries[[#This Row],[Club Full]])</f>
        <v>1</v>
      </c>
      <c r="M85" s="1" t="str">
        <f>INDEX(Participation_Count_Clubs__24[#All],MATCH(athlete_entries[[#This Row],[Club Full]],Participation_Count_Clubs__24[[#All],[Club Full]],0),MATCH("Club Size Entries",Participation_Count_Clubs__24[#Headers],0))</f>
        <v>XS</v>
      </c>
    </row>
    <row r="86" spans="1:13" x14ac:dyDescent="0.25">
      <c r="A86" t="s">
        <v>99</v>
      </c>
      <c r="B86" t="s">
        <v>128</v>
      </c>
      <c r="C86" t="s">
        <v>129</v>
      </c>
      <c r="D86" s="1" t="str">
        <f>VLOOKUP(athlete_entries[[#This Row],[CATEGORY]],Categories!$A$1:$F$106,2,FALSE)</f>
        <v>Individual</v>
      </c>
      <c r="E86" s="1" t="str">
        <f>VLOOKUP(athlete_entries[[#This Row],[CATEGORY]],Categories!$A$1:$F$106,3,FALSE)</f>
        <v>Power</v>
      </c>
      <c r="F86" s="1" t="str">
        <f>VLOOKUP(athlete_entries[[#This Row],[CATEGORY]],Categories!$A$1:$F$106,4,FALSE)</f>
        <v>Junior</v>
      </c>
      <c r="G86" s="1" t="str">
        <f>VLOOKUP(athlete_entries[[#This Row],[CATEGORY]],Categories!$A$1:$F$106,5,FALSE)</f>
        <v>Female</v>
      </c>
      <c r="H86" s="1" t="str">
        <f>VLOOKUP(athlete_entries[[#This Row],[CATEGORY]],Categories!$A$1:$F$106,6,FALSE)</f>
        <v>A+B G04-D06</v>
      </c>
      <c r="I86" s="1" t="str">
        <f t="array" ref="I86">_xlfn.IFNA(INDEX(Results__5[#All],MATCH(athlete_entries[[#This Row],[CATEGORY]]&amp;athlete_entries[[#This Row],[Name]],Results__5[[#All],[Category]]&amp;Results__5[[#All],[Name]],0),MATCH(athlete_entries[[#Headers],[Result]],Results__5[#Headers],0)),"0. None")</f>
        <v>3. Bronze</v>
      </c>
      <c r="J86" s="1" t="str">
        <f>IF(AND(athlete_entries[[#This Row],[Result]]="2. Silver",K86=2),"0. None",IF(AND(athlete_entries[[#This Row],[Result]]="3. Bronze",K86=3),"0. None",athlete_entries[[#This Row],[Result]]))</f>
        <v>3. Bronze</v>
      </c>
      <c r="K86" s="1">
        <f>INDEX(Categories_and_entries__2[[#All],[Category]:[Entries]],MATCH(athlete_entries[[#This Row],[CATEGORY]],Categories_and_entries__2[[#All],[Category]],0),MATCH("Entries",Categories_and_entries__2[[#Headers],[Category]:[Entries]],0))</f>
        <v>7</v>
      </c>
      <c r="L86" s="1">
        <f>COUNTIFS(athlete_entries[CATEGORY],athlete_entries[[#This Row],[CATEGORY]],athlete_entries[Club Full],athlete_entries[[#This Row],[Club Full]])</f>
        <v>1</v>
      </c>
      <c r="M86" s="1" t="str">
        <f>INDEX(Participation_Count_Clubs__24[#All],MATCH(athlete_entries[[#This Row],[Club Full]],Participation_Count_Clubs__24[[#All],[Club Full]],0),MATCH("Club Size Entries",Participation_Count_Clubs__24[#Headers],0))</f>
        <v>XS</v>
      </c>
    </row>
    <row r="87" spans="1:13" x14ac:dyDescent="0.25">
      <c r="A87" t="s">
        <v>101</v>
      </c>
      <c r="B87" t="s">
        <v>729</v>
      </c>
      <c r="C87" t="s">
        <v>129</v>
      </c>
      <c r="D87" s="1" t="str">
        <f>VLOOKUP(athlete_entries[[#This Row],[CATEGORY]],Categories!$A$1:$F$106,2,FALSE)</f>
        <v>Individual</v>
      </c>
      <c r="E87" s="1" t="str">
        <f>VLOOKUP(athlete_entries[[#This Row],[CATEGORY]],Categories!$A$1:$F$106,3,FALSE)</f>
        <v>Power</v>
      </c>
      <c r="F87" s="1" t="str">
        <f>VLOOKUP(athlete_entries[[#This Row],[CATEGORY]],Categories!$A$1:$F$106,4,FALSE)</f>
        <v>Senior</v>
      </c>
      <c r="G87" s="1" t="str">
        <f>VLOOKUP(athlete_entries[[#This Row],[CATEGORY]],Categories!$A$1:$F$106,5,FALSE)</f>
        <v>Male</v>
      </c>
      <c r="H87" s="1" t="str">
        <f>VLOOKUP(athlete_entries[[#This Row],[CATEGORY]],Categories!$A$1:$F$106,6,FALSE)</f>
        <v>A+B G04-D06</v>
      </c>
      <c r="I87" s="1" t="str">
        <f t="array" ref="I87">_xlfn.IFNA(INDEX(Results__5[#All],MATCH(athlete_entries[[#This Row],[CATEGORY]]&amp;athlete_entries[[#This Row],[Name]],Results__5[[#All],[Category]]&amp;Results__5[[#All],[Name]],0),MATCH(athlete_entries[[#Headers],[Result]],Results__5[#Headers],0)),"0. None")</f>
        <v>0. None</v>
      </c>
      <c r="J87" s="1" t="str">
        <f>IF(AND(athlete_entries[[#This Row],[Result]]="2. Silver",K87=2),"0. None",IF(AND(athlete_entries[[#This Row],[Result]]="3. Bronze",K87=3),"0. None",athlete_entries[[#This Row],[Result]]))</f>
        <v>0. None</v>
      </c>
      <c r="K87" s="1">
        <f>INDEX(Categories_and_entries__2[[#All],[Category]:[Entries]],MATCH(athlete_entries[[#This Row],[CATEGORY]],Categories_and_entries__2[[#All],[Category]],0),MATCH("Entries",Categories_and_entries__2[[#Headers],[Category]:[Entries]],0))</f>
        <v>12</v>
      </c>
      <c r="L87" s="1">
        <f>COUNTIFS(athlete_entries[CATEGORY],athlete_entries[[#This Row],[CATEGORY]],athlete_entries[Club Full],athlete_entries[[#This Row],[Club Full]])</f>
        <v>1</v>
      </c>
      <c r="M87" s="1" t="str">
        <f>INDEX(Participation_Count_Clubs__24[#All],MATCH(athlete_entries[[#This Row],[Club Full]],Participation_Count_Clubs__24[[#All],[Club Full]],0),MATCH("Club Size Entries",Participation_Count_Clubs__24[#Headers],0))</f>
        <v>XS</v>
      </c>
    </row>
    <row r="88" spans="1:13" x14ac:dyDescent="0.25">
      <c r="A88" t="s">
        <v>6</v>
      </c>
      <c r="B88" t="s">
        <v>283</v>
      </c>
      <c r="C88" t="s">
        <v>284</v>
      </c>
      <c r="D88" s="1" t="str">
        <f>VLOOKUP(athlete_entries[[#This Row],[CATEGORY]],Categories!$A$1:$F$106,2,FALSE)</f>
        <v>Individual</v>
      </c>
      <c r="E88" s="1" t="str">
        <f>VLOOKUP(athlete_entries[[#This Row],[CATEGORY]],Categories!$A$1:$F$106,3,FALSE)</f>
        <v>Patterns</v>
      </c>
      <c r="F88" s="1" t="str">
        <f>VLOOKUP(athlete_entries[[#This Row],[CATEGORY]],Categories!$A$1:$F$106,4,FALSE)</f>
        <v>Youth</v>
      </c>
      <c r="G88" s="1" t="str">
        <f>VLOOKUP(athlete_entries[[#This Row],[CATEGORY]],Categories!$A$1:$F$106,5,FALSE)</f>
        <v>Male</v>
      </c>
      <c r="H88" s="1" t="str">
        <f>VLOOKUP(athlete_entries[[#This Row],[CATEGORY]],Categories!$A$1:$F$106,6,FALSE)</f>
        <v>A D01-D06</v>
      </c>
      <c r="I88" s="1" t="str">
        <f t="array" ref="I88">_xlfn.IFNA(INDEX(Results__5[#All],MATCH(athlete_entries[[#This Row],[CATEGORY]]&amp;athlete_entries[[#This Row],[Name]],Results__5[[#All],[Category]]&amp;Results__5[[#All],[Name]],0),MATCH(athlete_entries[[#Headers],[Result]],Results__5[#Headers],0)),"0. None")</f>
        <v>0. None</v>
      </c>
      <c r="J88" s="1" t="str">
        <f>IF(AND(athlete_entries[[#This Row],[Result]]="2. Silver",K88=2),"0. None",IF(AND(athlete_entries[[#This Row],[Result]]="3. Bronze",K88=3),"0. None",athlete_entries[[#This Row],[Result]]))</f>
        <v>0. None</v>
      </c>
      <c r="K88" s="1">
        <f>INDEX(Categories_and_entries__2[[#All],[Category]:[Entries]],MATCH(athlete_entries[[#This Row],[CATEGORY]],Categories_and_entries__2[[#All],[Category]],0),MATCH("Entries",Categories_and_entries__2[[#Headers],[Category]:[Entries]],0))</f>
        <v>6</v>
      </c>
      <c r="L88" s="1">
        <f>COUNTIFS(athlete_entries[CATEGORY],athlete_entries[[#This Row],[CATEGORY]],athlete_entries[Club Full],athlete_entries[[#This Row],[Club Full]])</f>
        <v>1</v>
      </c>
      <c r="M88" s="1" t="str">
        <f>INDEX(Participation_Count_Clubs__24[#All],MATCH(athlete_entries[[#This Row],[Club Full]],Participation_Count_Clubs__24[[#All],[Club Full]],0),MATCH("Club Size Entries",Participation_Count_Clubs__24[#Headers],0))</f>
        <v>M</v>
      </c>
    </row>
    <row r="89" spans="1:13" x14ac:dyDescent="0.25">
      <c r="A89" t="s">
        <v>16</v>
      </c>
      <c r="B89" t="s">
        <v>656</v>
      </c>
      <c r="C89" t="s">
        <v>284</v>
      </c>
      <c r="D89" s="1" t="str">
        <f>VLOOKUP(athlete_entries[[#This Row],[CATEGORY]],Categories!$A$1:$F$106,2,FALSE)</f>
        <v>Individual</v>
      </c>
      <c r="E89" s="1" t="str">
        <f>VLOOKUP(athlete_entries[[#This Row],[CATEGORY]],Categories!$A$1:$F$106,3,FALSE)</f>
        <v>Patterns</v>
      </c>
      <c r="F89" s="1" t="str">
        <f>VLOOKUP(athlete_entries[[#This Row],[CATEGORY]],Categories!$A$1:$F$106,4,FALSE)</f>
        <v>Junior</v>
      </c>
      <c r="G89" s="1" t="str">
        <f>VLOOKUP(athlete_entries[[#This Row],[CATEGORY]],Categories!$A$1:$F$106,5,FALSE)</f>
        <v>Male</v>
      </c>
      <c r="H89" s="1" t="str">
        <f>VLOOKUP(athlete_entries[[#This Row],[CATEGORY]],Categories!$A$1:$F$106,6,FALSE)</f>
        <v>A D01-D06</v>
      </c>
      <c r="I89" s="1" t="str">
        <f t="array" ref="I89">_xlfn.IFNA(INDEX(Results__5[#All],MATCH(athlete_entries[[#This Row],[CATEGORY]]&amp;athlete_entries[[#This Row],[Name]],Results__5[[#All],[Category]]&amp;Results__5[[#All],[Name]],0),MATCH(athlete_entries[[#Headers],[Result]],Results__5[#Headers],0)),"0. None")</f>
        <v>0. None</v>
      </c>
      <c r="J89" s="1" t="str">
        <f>IF(AND(athlete_entries[[#This Row],[Result]]="2. Silver",K89=2),"0. None",IF(AND(athlete_entries[[#This Row],[Result]]="3. Bronze",K89=3),"0. None",athlete_entries[[#This Row],[Result]]))</f>
        <v>0. None</v>
      </c>
      <c r="K89" s="1">
        <f>INDEX(Categories_and_entries__2[[#All],[Category]:[Entries]],MATCH(athlete_entries[[#This Row],[CATEGORY]],Categories_and_entries__2[[#All],[Category]],0),MATCH("Entries",Categories_and_entries__2[[#Headers],[Category]:[Entries]],0))</f>
        <v>26</v>
      </c>
      <c r="L89" s="1">
        <f>COUNTIFS(athlete_entries[CATEGORY],athlete_entries[[#This Row],[CATEGORY]],athlete_entries[Club Full],athlete_entries[[#This Row],[Club Full]])</f>
        <v>4</v>
      </c>
      <c r="M89" s="1" t="str">
        <f>INDEX(Participation_Count_Clubs__24[#All],MATCH(athlete_entries[[#This Row],[Club Full]],Participation_Count_Clubs__24[[#All],[Club Full]],0),MATCH("Club Size Entries",Participation_Count_Clubs__24[#Headers],0))</f>
        <v>M</v>
      </c>
    </row>
    <row r="90" spans="1:13" x14ac:dyDescent="0.25">
      <c r="A90" t="s">
        <v>16</v>
      </c>
      <c r="B90" t="s">
        <v>300</v>
      </c>
      <c r="C90" t="s">
        <v>284</v>
      </c>
      <c r="D90" s="1" t="str">
        <f>VLOOKUP(athlete_entries[[#This Row],[CATEGORY]],Categories!$A$1:$F$106,2,FALSE)</f>
        <v>Individual</v>
      </c>
      <c r="E90" s="1" t="str">
        <f>VLOOKUP(athlete_entries[[#This Row],[CATEGORY]],Categories!$A$1:$F$106,3,FALSE)</f>
        <v>Patterns</v>
      </c>
      <c r="F90" s="1" t="str">
        <f>VLOOKUP(athlete_entries[[#This Row],[CATEGORY]],Categories!$A$1:$F$106,4,FALSE)</f>
        <v>Junior</v>
      </c>
      <c r="G90" s="1" t="str">
        <f>VLOOKUP(athlete_entries[[#This Row],[CATEGORY]],Categories!$A$1:$F$106,5,FALSE)</f>
        <v>Male</v>
      </c>
      <c r="H90" s="1" t="str">
        <f>VLOOKUP(athlete_entries[[#This Row],[CATEGORY]],Categories!$A$1:$F$106,6,FALSE)</f>
        <v>A D01-D06</v>
      </c>
      <c r="I90" s="1" t="str">
        <f t="array" ref="I90">_xlfn.IFNA(INDEX(Results__5[#All],MATCH(athlete_entries[[#This Row],[CATEGORY]]&amp;athlete_entries[[#This Row],[Name]],Results__5[[#All],[Category]]&amp;Results__5[[#All],[Name]],0),MATCH(athlete_entries[[#Headers],[Result]],Results__5[#Headers],0)),"0. None")</f>
        <v>0. None</v>
      </c>
      <c r="J90" s="1" t="str">
        <f>IF(AND(athlete_entries[[#This Row],[Result]]="2. Silver",K90=2),"0. None",IF(AND(athlete_entries[[#This Row],[Result]]="3. Bronze",K90=3),"0. None",athlete_entries[[#This Row],[Result]]))</f>
        <v>0. None</v>
      </c>
      <c r="K90" s="1">
        <f>INDEX(Categories_and_entries__2[[#All],[Category]:[Entries]],MATCH(athlete_entries[[#This Row],[CATEGORY]],Categories_and_entries__2[[#All],[Category]],0),MATCH("Entries",Categories_and_entries__2[[#Headers],[Category]:[Entries]],0))</f>
        <v>26</v>
      </c>
      <c r="L90" s="1">
        <f>COUNTIFS(athlete_entries[CATEGORY],athlete_entries[[#This Row],[CATEGORY]],athlete_entries[Club Full],athlete_entries[[#This Row],[Club Full]])</f>
        <v>4</v>
      </c>
      <c r="M90" s="1" t="str">
        <f>INDEX(Participation_Count_Clubs__24[#All],MATCH(athlete_entries[[#This Row],[Club Full]],Participation_Count_Clubs__24[[#All],[Club Full]],0),MATCH("Club Size Entries",Participation_Count_Clubs__24[#Headers],0))</f>
        <v>M</v>
      </c>
    </row>
    <row r="91" spans="1:13" x14ac:dyDescent="0.25">
      <c r="A91" t="s">
        <v>16</v>
      </c>
      <c r="B91" t="s">
        <v>531</v>
      </c>
      <c r="C91" t="s">
        <v>284</v>
      </c>
      <c r="D91" s="1" t="str">
        <f>VLOOKUP(athlete_entries[[#This Row],[CATEGORY]],Categories!$A$1:$F$106,2,FALSE)</f>
        <v>Individual</v>
      </c>
      <c r="E91" s="1" t="str">
        <f>VLOOKUP(athlete_entries[[#This Row],[CATEGORY]],Categories!$A$1:$F$106,3,FALSE)</f>
        <v>Patterns</v>
      </c>
      <c r="F91" s="1" t="str">
        <f>VLOOKUP(athlete_entries[[#This Row],[CATEGORY]],Categories!$A$1:$F$106,4,FALSE)</f>
        <v>Junior</v>
      </c>
      <c r="G91" s="1" t="str">
        <f>VLOOKUP(athlete_entries[[#This Row],[CATEGORY]],Categories!$A$1:$F$106,5,FALSE)</f>
        <v>Male</v>
      </c>
      <c r="H91" s="1" t="str">
        <f>VLOOKUP(athlete_entries[[#This Row],[CATEGORY]],Categories!$A$1:$F$106,6,FALSE)</f>
        <v>A D01-D06</v>
      </c>
      <c r="I91" s="1" t="str">
        <f t="array" ref="I91">_xlfn.IFNA(INDEX(Results__5[#All],MATCH(athlete_entries[[#This Row],[CATEGORY]]&amp;athlete_entries[[#This Row],[Name]],Results__5[[#All],[Category]]&amp;Results__5[[#All],[Name]],0),MATCH(athlete_entries[[#Headers],[Result]],Results__5[#Headers],0)),"0. None")</f>
        <v>0. None</v>
      </c>
      <c r="J91" s="1" t="str">
        <f>IF(AND(athlete_entries[[#This Row],[Result]]="2. Silver",K91=2),"0. None",IF(AND(athlete_entries[[#This Row],[Result]]="3. Bronze",K91=3),"0. None",athlete_entries[[#This Row],[Result]]))</f>
        <v>0. None</v>
      </c>
      <c r="K91" s="1">
        <f>INDEX(Categories_and_entries__2[[#All],[Category]:[Entries]],MATCH(athlete_entries[[#This Row],[CATEGORY]],Categories_and_entries__2[[#All],[Category]],0),MATCH("Entries",Categories_and_entries__2[[#Headers],[Category]:[Entries]],0))</f>
        <v>26</v>
      </c>
      <c r="L91" s="1">
        <f>COUNTIFS(athlete_entries[CATEGORY],athlete_entries[[#This Row],[CATEGORY]],athlete_entries[Club Full],athlete_entries[[#This Row],[Club Full]])</f>
        <v>4</v>
      </c>
      <c r="M91" s="1" t="str">
        <f>INDEX(Participation_Count_Clubs__24[#All],MATCH(athlete_entries[[#This Row],[Club Full]],Participation_Count_Clubs__24[[#All],[Club Full]],0),MATCH("Club Size Entries",Participation_Count_Clubs__24[#Headers],0))</f>
        <v>M</v>
      </c>
    </row>
    <row r="92" spans="1:13" x14ac:dyDescent="0.25">
      <c r="A92" t="s">
        <v>16</v>
      </c>
      <c r="B92" t="s">
        <v>657</v>
      </c>
      <c r="C92" t="s">
        <v>284</v>
      </c>
      <c r="D92" s="1" t="str">
        <f>VLOOKUP(athlete_entries[[#This Row],[CATEGORY]],Categories!$A$1:$F$106,2,FALSE)</f>
        <v>Individual</v>
      </c>
      <c r="E92" s="1" t="str">
        <f>VLOOKUP(athlete_entries[[#This Row],[CATEGORY]],Categories!$A$1:$F$106,3,FALSE)</f>
        <v>Patterns</v>
      </c>
      <c r="F92" s="1" t="str">
        <f>VLOOKUP(athlete_entries[[#This Row],[CATEGORY]],Categories!$A$1:$F$106,4,FALSE)</f>
        <v>Junior</v>
      </c>
      <c r="G92" s="1" t="str">
        <f>VLOOKUP(athlete_entries[[#This Row],[CATEGORY]],Categories!$A$1:$F$106,5,FALSE)</f>
        <v>Male</v>
      </c>
      <c r="H92" s="1" t="str">
        <f>VLOOKUP(athlete_entries[[#This Row],[CATEGORY]],Categories!$A$1:$F$106,6,FALSE)</f>
        <v>A D01-D06</v>
      </c>
      <c r="I92" s="1" t="str">
        <f t="array" ref="I92">_xlfn.IFNA(INDEX(Results__5[#All],MATCH(athlete_entries[[#This Row],[CATEGORY]]&amp;athlete_entries[[#This Row],[Name]],Results__5[[#All],[Category]]&amp;Results__5[[#All],[Name]],0),MATCH(athlete_entries[[#Headers],[Result]],Results__5[#Headers],0)),"0. None")</f>
        <v>0. None</v>
      </c>
      <c r="J92" s="1" t="str">
        <f>IF(AND(athlete_entries[[#This Row],[Result]]="2. Silver",K92=2),"0. None",IF(AND(athlete_entries[[#This Row],[Result]]="3. Bronze",K92=3),"0. None",athlete_entries[[#This Row],[Result]]))</f>
        <v>0. None</v>
      </c>
      <c r="K92" s="1">
        <f>INDEX(Categories_and_entries__2[[#All],[Category]:[Entries]],MATCH(athlete_entries[[#This Row],[CATEGORY]],Categories_and_entries__2[[#All],[Category]],0),MATCH("Entries",Categories_and_entries__2[[#Headers],[Category]:[Entries]],0))</f>
        <v>26</v>
      </c>
      <c r="L92" s="1">
        <f>COUNTIFS(athlete_entries[CATEGORY],athlete_entries[[#This Row],[CATEGORY]],athlete_entries[Club Full],athlete_entries[[#This Row],[Club Full]])</f>
        <v>4</v>
      </c>
      <c r="M92" s="1" t="str">
        <f>INDEX(Participation_Count_Clubs__24[#All],MATCH(athlete_entries[[#This Row],[Club Full]],Participation_Count_Clubs__24[[#All],[Club Full]],0),MATCH("Club Size Entries",Participation_Count_Clubs__24[#Headers],0))</f>
        <v>M</v>
      </c>
    </row>
    <row r="93" spans="1:13" x14ac:dyDescent="0.25">
      <c r="A93" t="s">
        <v>447</v>
      </c>
      <c r="B93" t="s">
        <v>283</v>
      </c>
      <c r="C93" t="s">
        <v>284</v>
      </c>
      <c r="D93" s="1" t="str">
        <f>VLOOKUP(athlete_entries[[#This Row],[CATEGORY]],Categories!$A$1:$F$106,2,FALSE)</f>
        <v>Individual</v>
      </c>
      <c r="E93" s="1" t="str">
        <f>VLOOKUP(athlete_entries[[#This Row],[CATEGORY]],Categories!$A$1:$F$106,3,FALSE)</f>
        <v>Sparring</v>
      </c>
      <c r="F93" s="1" t="str">
        <f>VLOOKUP(athlete_entries[[#This Row],[CATEGORY]],Categories!$A$1:$F$106,4,FALSE)</f>
        <v>Youth</v>
      </c>
      <c r="G93" s="1" t="str">
        <f>VLOOKUP(athlete_entries[[#This Row],[CATEGORY]],Categories!$A$1:$F$106,5,FALSE)</f>
        <v>Male</v>
      </c>
      <c r="H93" s="1" t="str">
        <f>VLOOKUP(athlete_entries[[#This Row],[CATEGORY]],Categories!$A$1:$F$106,6,FALSE)</f>
        <v>A+B G04-D06</v>
      </c>
      <c r="I93" s="1" t="str">
        <f t="array" ref="I93">_xlfn.IFNA(INDEX(Results__5[#All],MATCH(athlete_entries[[#This Row],[CATEGORY]]&amp;athlete_entries[[#This Row],[Name]],Results__5[[#All],[Category]]&amp;Results__5[[#All],[Name]],0),MATCH(athlete_entries[[#Headers],[Result]],Results__5[#Headers],0)),"0. None")</f>
        <v>0. None</v>
      </c>
      <c r="J93" s="1" t="str">
        <f>IF(AND(athlete_entries[[#This Row],[Result]]="2. Silver",K93=2),"0. None",IF(AND(athlete_entries[[#This Row],[Result]]="3. Bronze",K93=3),"0. None",athlete_entries[[#This Row],[Result]]))</f>
        <v>0. None</v>
      </c>
      <c r="K93" s="1">
        <f>INDEX(Categories_and_entries__2[[#All],[Category]:[Entries]],MATCH(athlete_entries[[#This Row],[CATEGORY]],Categories_and_entries__2[[#All],[Category]],0),MATCH("Entries",Categories_and_entries__2[[#Headers],[Category]:[Entries]],0))</f>
        <v>3</v>
      </c>
      <c r="L93" s="1">
        <f>COUNTIFS(athlete_entries[CATEGORY],athlete_entries[[#This Row],[CATEGORY]],athlete_entries[Club Full],athlete_entries[[#This Row],[Club Full]])</f>
        <v>1</v>
      </c>
      <c r="M93" s="1" t="str">
        <f>INDEX(Participation_Count_Clubs__24[#All],MATCH(athlete_entries[[#This Row],[Club Full]],Participation_Count_Clubs__24[[#All],[Club Full]],0),MATCH("Club Size Entries",Participation_Count_Clubs__24[#Headers],0))</f>
        <v>M</v>
      </c>
    </row>
    <row r="94" spans="1:13" x14ac:dyDescent="0.25">
      <c r="A94" t="s">
        <v>68</v>
      </c>
      <c r="B94" t="s">
        <v>531</v>
      </c>
      <c r="C94" t="s">
        <v>284</v>
      </c>
      <c r="D94" s="1" t="str">
        <f>VLOOKUP(athlete_entries[[#This Row],[CATEGORY]],Categories!$A$1:$F$106,2,FALSE)</f>
        <v>Individual</v>
      </c>
      <c r="E94" s="1" t="str">
        <f>VLOOKUP(athlete_entries[[#This Row],[CATEGORY]],Categories!$A$1:$F$106,3,FALSE)</f>
        <v>Sparring</v>
      </c>
      <c r="F94" s="1" t="str">
        <f>VLOOKUP(athlete_entries[[#This Row],[CATEGORY]],Categories!$A$1:$F$106,4,FALSE)</f>
        <v>Junior</v>
      </c>
      <c r="G94" s="1" t="str">
        <f>VLOOKUP(athlete_entries[[#This Row],[CATEGORY]],Categories!$A$1:$F$106,5,FALSE)</f>
        <v>Male</v>
      </c>
      <c r="H94" s="1" t="str">
        <f>VLOOKUP(athlete_entries[[#This Row],[CATEGORY]],Categories!$A$1:$F$106,6,FALSE)</f>
        <v>A+B G04-D06</v>
      </c>
      <c r="I94" s="1" t="str">
        <f t="array" ref="I94">_xlfn.IFNA(INDEX(Results__5[#All],MATCH(athlete_entries[[#This Row],[CATEGORY]]&amp;athlete_entries[[#This Row],[Name]],Results__5[[#All],[Category]]&amp;Results__5[[#All],[Name]],0),MATCH(athlete_entries[[#Headers],[Result]],Results__5[#Headers],0)),"0. None")</f>
        <v>0. None</v>
      </c>
      <c r="J94" s="1" t="str">
        <f>IF(AND(athlete_entries[[#This Row],[Result]]="2. Silver",K94=2),"0. None",IF(AND(athlete_entries[[#This Row],[Result]]="3. Bronze",K94=3),"0. None",athlete_entries[[#This Row],[Result]]))</f>
        <v>0. None</v>
      </c>
      <c r="K94" s="1">
        <f>INDEX(Categories_and_entries__2[[#All],[Category]:[Entries]],MATCH(athlete_entries[[#This Row],[CATEGORY]],Categories_and_entries__2[[#All],[Category]],0),MATCH("Entries",Categories_and_entries__2[[#Headers],[Category]:[Entries]],0))</f>
        <v>5</v>
      </c>
      <c r="L94" s="1">
        <f>COUNTIFS(athlete_entries[CATEGORY],athlete_entries[[#This Row],[CATEGORY]],athlete_entries[Club Full],athlete_entries[[#This Row],[Club Full]])</f>
        <v>1</v>
      </c>
      <c r="M94" s="1" t="str">
        <f>INDEX(Participation_Count_Clubs__24[#All],MATCH(athlete_entries[[#This Row],[Club Full]],Participation_Count_Clubs__24[[#All],[Club Full]],0),MATCH("Club Size Entries",Participation_Count_Clubs__24[#Headers],0))</f>
        <v>M</v>
      </c>
    </row>
    <row r="95" spans="1:13" x14ac:dyDescent="0.25">
      <c r="A95" t="s">
        <v>69</v>
      </c>
      <c r="B95" t="s">
        <v>656</v>
      </c>
      <c r="C95" t="s">
        <v>284</v>
      </c>
      <c r="D95" s="1" t="str">
        <f>VLOOKUP(athlete_entries[[#This Row],[CATEGORY]],Categories!$A$1:$F$106,2,FALSE)</f>
        <v>Individual</v>
      </c>
      <c r="E95" s="1" t="str">
        <f>VLOOKUP(athlete_entries[[#This Row],[CATEGORY]],Categories!$A$1:$F$106,3,FALSE)</f>
        <v>Sparring</v>
      </c>
      <c r="F95" s="1" t="str">
        <f>VLOOKUP(athlete_entries[[#This Row],[CATEGORY]],Categories!$A$1:$F$106,4,FALSE)</f>
        <v>Junior</v>
      </c>
      <c r="G95" s="1" t="str">
        <f>VLOOKUP(athlete_entries[[#This Row],[CATEGORY]],Categories!$A$1:$F$106,5,FALSE)</f>
        <v>Male</v>
      </c>
      <c r="H95" s="1" t="str">
        <f>VLOOKUP(athlete_entries[[#This Row],[CATEGORY]],Categories!$A$1:$F$106,6,FALSE)</f>
        <v>A D01-D06</v>
      </c>
      <c r="I95" s="1" t="str">
        <f t="array" ref="I95">_xlfn.IFNA(INDEX(Results__5[#All],MATCH(athlete_entries[[#This Row],[CATEGORY]]&amp;athlete_entries[[#This Row],[Name]],Results__5[[#All],[Category]]&amp;Results__5[[#All],[Name]],0),MATCH(athlete_entries[[#Headers],[Result]],Results__5[#Headers],0)),"0. None")</f>
        <v>0. None</v>
      </c>
      <c r="J95" s="1" t="str">
        <f>IF(AND(athlete_entries[[#This Row],[Result]]="2. Silver",K95=2),"0. None",IF(AND(athlete_entries[[#This Row],[Result]]="3. Bronze",K95=3),"0. None",athlete_entries[[#This Row],[Result]]))</f>
        <v>0. None</v>
      </c>
      <c r="K95" s="1">
        <f>INDEX(Categories_and_entries__2[[#All],[Category]:[Entries]],MATCH(athlete_entries[[#This Row],[CATEGORY]],Categories_and_entries__2[[#All],[Category]],0),MATCH("Entries",Categories_and_entries__2[[#Headers],[Category]:[Entries]],0))</f>
        <v>8</v>
      </c>
      <c r="L95" s="1">
        <f>COUNTIFS(athlete_entries[CATEGORY],athlete_entries[[#This Row],[CATEGORY]],athlete_entries[Club Full],athlete_entries[[#This Row],[Club Full]])</f>
        <v>3</v>
      </c>
      <c r="M95" s="1" t="str">
        <f>INDEX(Participation_Count_Clubs__24[#All],MATCH(athlete_entries[[#This Row],[Club Full]],Participation_Count_Clubs__24[[#All],[Club Full]],0),MATCH("Club Size Entries",Participation_Count_Clubs__24[#Headers],0))</f>
        <v>M</v>
      </c>
    </row>
    <row r="96" spans="1:13" x14ac:dyDescent="0.25">
      <c r="A96" t="s">
        <v>69</v>
      </c>
      <c r="B96" t="s">
        <v>300</v>
      </c>
      <c r="C96" t="s">
        <v>284</v>
      </c>
      <c r="D96" s="1" t="str">
        <f>VLOOKUP(athlete_entries[[#This Row],[CATEGORY]],Categories!$A$1:$F$106,2,FALSE)</f>
        <v>Individual</v>
      </c>
      <c r="E96" s="1" t="str">
        <f>VLOOKUP(athlete_entries[[#This Row],[CATEGORY]],Categories!$A$1:$F$106,3,FALSE)</f>
        <v>Sparring</v>
      </c>
      <c r="F96" s="1" t="str">
        <f>VLOOKUP(athlete_entries[[#This Row],[CATEGORY]],Categories!$A$1:$F$106,4,FALSE)</f>
        <v>Junior</v>
      </c>
      <c r="G96" s="1" t="str">
        <f>VLOOKUP(athlete_entries[[#This Row],[CATEGORY]],Categories!$A$1:$F$106,5,FALSE)</f>
        <v>Male</v>
      </c>
      <c r="H96" s="1" t="str">
        <f>VLOOKUP(athlete_entries[[#This Row],[CATEGORY]],Categories!$A$1:$F$106,6,FALSE)</f>
        <v>A D01-D06</v>
      </c>
      <c r="I96" s="1" t="str">
        <f t="array" ref="I96">_xlfn.IFNA(INDEX(Results__5[#All],MATCH(athlete_entries[[#This Row],[CATEGORY]]&amp;athlete_entries[[#This Row],[Name]],Results__5[[#All],[Category]]&amp;Results__5[[#All],[Name]],0),MATCH(athlete_entries[[#Headers],[Result]],Results__5[#Headers],0)),"0. None")</f>
        <v>2. Silver</v>
      </c>
      <c r="J96" s="1" t="str">
        <f>IF(AND(athlete_entries[[#This Row],[Result]]="2. Silver",K96=2),"0. None",IF(AND(athlete_entries[[#This Row],[Result]]="3. Bronze",K96=3),"0. None",athlete_entries[[#This Row],[Result]]))</f>
        <v>2. Silver</v>
      </c>
      <c r="K96" s="1">
        <f>INDEX(Categories_and_entries__2[[#All],[Category]:[Entries]],MATCH(athlete_entries[[#This Row],[CATEGORY]],Categories_and_entries__2[[#All],[Category]],0),MATCH("Entries",Categories_and_entries__2[[#Headers],[Category]:[Entries]],0))</f>
        <v>8</v>
      </c>
      <c r="L96" s="1">
        <f>COUNTIFS(athlete_entries[CATEGORY],athlete_entries[[#This Row],[CATEGORY]],athlete_entries[Club Full],athlete_entries[[#This Row],[Club Full]])</f>
        <v>3</v>
      </c>
      <c r="M96" s="1" t="str">
        <f>INDEX(Participation_Count_Clubs__24[#All],MATCH(athlete_entries[[#This Row],[Club Full]],Participation_Count_Clubs__24[[#All],[Club Full]],0),MATCH("Club Size Entries",Participation_Count_Clubs__24[#Headers],0))</f>
        <v>M</v>
      </c>
    </row>
    <row r="97" spans="1:13" x14ac:dyDescent="0.25">
      <c r="A97" t="s">
        <v>69</v>
      </c>
      <c r="B97" t="s">
        <v>657</v>
      </c>
      <c r="C97" t="s">
        <v>284</v>
      </c>
      <c r="D97" s="1" t="str">
        <f>VLOOKUP(athlete_entries[[#This Row],[CATEGORY]],Categories!$A$1:$F$106,2,FALSE)</f>
        <v>Individual</v>
      </c>
      <c r="E97" s="1" t="str">
        <f>VLOOKUP(athlete_entries[[#This Row],[CATEGORY]],Categories!$A$1:$F$106,3,FALSE)</f>
        <v>Sparring</v>
      </c>
      <c r="F97" s="1" t="str">
        <f>VLOOKUP(athlete_entries[[#This Row],[CATEGORY]],Categories!$A$1:$F$106,4,FALSE)</f>
        <v>Junior</v>
      </c>
      <c r="G97" s="1" t="str">
        <f>VLOOKUP(athlete_entries[[#This Row],[CATEGORY]],Categories!$A$1:$F$106,5,FALSE)</f>
        <v>Male</v>
      </c>
      <c r="H97" s="1" t="str">
        <f>VLOOKUP(athlete_entries[[#This Row],[CATEGORY]],Categories!$A$1:$F$106,6,FALSE)</f>
        <v>A D01-D06</v>
      </c>
      <c r="I97" s="1" t="str">
        <f t="array" ref="I97">_xlfn.IFNA(INDEX(Results__5[#All],MATCH(athlete_entries[[#This Row],[CATEGORY]]&amp;athlete_entries[[#This Row],[Name]],Results__5[[#All],[Category]]&amp;Results__5[[#All],[Name]],0),MATCH(athlete_entries[[#Headers],[Result]],Results__5[#Headers],0)),"0. None")</f>
        <v>0. None</v>
      </c>
      <c r="J97" s="1" t="str">
        <f>IF(AND(athlete_entries[[#This Row],[Result]]="2. Silver",K97=2),"0. None",IF(AND(athlete_entries[[#This Row],[Result]]="3. Bronze",K97=3),"0. None",athlete_entries[[#This Row],[Result]]))</f>
        <v>0. None</v>
      </c>
      <c r="K97" s="1">
        <f>INDEX(Categories_and_entries__2[[#All],[Category]:[Entries]],MATCH(athlete_entries[[#This Row],[CATEGORY]],Categories_and_entries__2[[#All],[Category]],0),MATCH("Entries",Categories_and_entries__2[[#Headers],[Category]:[Entries]],0))</f>
        <v>8</v>
      </c>
      <c r="L97" s="1">
        <f>COUNTIFS(athlete_entries[CATEGORY],athlete_entries[[#This Row],[CATEGORY]],athlete_entries[Club Full],athlete_entries[[#This Row],[Club Full]])</f>
        <v>3</v>
      </c>
      <c r="M97" s="1" t="str">
        <f>INDEX(Participation_Count_Clubs__24[#All],MATCH(athlete_entries[[#This Row],[Club Full]],Participation_Count_Clubs__24[[#All],[Club Full]],0),MATCH("Club Size Entries",Participation_Count_Clubs__24[#Headers],0))</f>
        <v>M</v>
      </c>
    </row>
    <row r="98" spans="1:13" x14ac:dyDescent="0.25">
      <c r="A98" t="s">
        <v>100</v>
      </c>
      <c r="B98" t="s">
        <v>656</v>
      </c>
      <c r="C98" t="s">
        <v>284</v>
      </c>
      <c r="D98" s="1" t="str">
        <f>VLOOKUP(athlete_entries[[#This Row],[CATEGORY]],Categories!$A$1:$F$106,2,FALSE)</f>
        <v>Individual</v>
      </c>
      <c r="E98" s="1" t="str">
        <f>VLOOKUP(athlete_entries[[#This Row],[CATEGORY]],Categories!$A$1:$F$106,3,FALSE)</f>
        <v>Power</v>
      </c>
      <c r="F98" s="1" t="str">
        <f>VLOOKUP(athlete_entries[[#This Row],[CATEGORY]],Categories!$A$1:$F$106,4,FALSE)</f>
        <v>Junior</v>
      </c>
      <c r="G98" s="1" t="str">
        <f>VLOOKUP(athlete_entries[[#This Row],[CATEGORY]],Categories!$A$1:$F$106,5,FALSE)</f>
        <v>Male</v>
      </c>
      <c r="H98" s="1" t="str">
        <f>VLOOKUP(athlete_entries[[#This Row],[CATEGORY]],Categories!$A$1:$F$106,6,FALSE)</f>
        <v>A+B G04-D06</v>
      </c>
      <c r="I98" s="1" t="str">
        <f t="array" ref="I98">_xlfn.IFNA(INDEX(Results__5[#All],MATCH(athlete_entries[[#This Row],[CATEGORY]]&amp;athlete_entries[[#This Row],[Name]],Results__5[[#All],[Category]]&amp;Results__5[[#All],[Name]],0),MATCH(athlete_entries[[#Headers],[Result]],Results__5[#Headers],0)),"0. None")</f>
        <v>0. None</v>
      </c>
      <c r="J98" s="1" t="str">
        <f>IF(AND(athlete_entries[[#This Row],[Result]]="2. Silver",K98=2),"0. None",IF(AND(athlete_entries[[#This Row],[Result]]="3. Bronze",K98=3),"0. None",athlete_entries[[#This Row],[Result]]))</f>
        <v>0. None</v>
      </c>
      <c r="K98" s="1">
        <f>INDEX(Categories_and_entries__2[[#All],[Category]:[Entries]],MATCH(athlete_entries[[#This Row],[CATEGORY]],Categories_and_entries__2[[#All],[Category]],0),MATCH("Entries",Categories_and_entries__2[[#Headers],[Category]:[Entries]],0))</f>
        <v>12</v>
      </c>
      <c r="L98" s="1">
        <f>COUNTIFS(athlete_entries[CATEGORY],athlete_entries[[#This Row],[CATEGORY]],athlete_entries[Club Full],athlete_entries[[#This Row],[Club Full]])</f>
        <v>3</v>
      </c>
      <c r="M98" s="1" t="str">
        <f>INDEX(Participation_Count_Clubs__24[#All],MATCH(athlete_entries[[#This Row],[Club Full]],Participation_Count_Clubs__24[[#All],[Club Full]],0),MATCH("Club Size Entries",Participation_Count_Clubs__24[#Headers],0))</f>
        <v>M</v>
      </c>
    </row>
    <row r="99" spans="1:13" x14ac:dyDescent="0.25">
      <c r="A99" t="s">
        <v>100</v>
      </c>
      <c r="B99" t="s">
        <v>531</v>
      </c>
      <c r="C99" t="s">
        <v>284</v>
      </c>
      <c r="D99" s="1" t="str">
        <f>VLOOKUP(athlete_entries[[#This Row],[CATEGORY]],Categories!$A$1:$F$106,2,FALSE)</f>
        <v>Individual</v>
      </c>
      <c r="E99" s="1" t="str">
        <f>VLOOKUP(athlete_entries[[#This Row],[CATEGORY]],Categories!$A$1:$F$106,3,FALSE)</f>
        <v>Power</v>
      </c>
      <c r="F99" s="1" t="str">
        <f>VLOOKUP(athlete_entries[[#This Row],[CATEGORY]],Categories!$A$1:$F$106,4,FALSE)</f>
        <v>Junior</v>
      </c>
      <c r="G99" s="1" t="str">
        <f>VLOOKUP(athlete_entries[[#This Row],[CATEGORY]],Categories!$A$1:$F$106,5,FALSE)</f>
        <v>Male</v>
      </c>
      <c r="H99" s="1" t="str">
        <f>VLOOKUP(athlete_entries[[#This Row],[CATEGORY]],Categories!$A$1:$F$106,6,FALSE)</f>
        <v>A+B G04-D06</v>
      </c>
      <c r="I99" s="1" t="str">
        <f t="array" ref="I99">_xlfn.IFNA(INDEX(Results__5[#All],MATCH(athlete_entries[[#This Row],[CATEGORY]]&amp;athlete_entries[[#This Row],[Name]],Results__5[[#All],[Category]]&amp;Results__5[[#All],[Name]],0),MATCH(athlete_entries[[#Headers],[Result]],Results__5[#Headers],0)),"0. None")</f>
        <v>0. None</v>
      </c>
      <c r="J99" s="1" t="str">
        <f>IF(AND(athlete_entries[[#This Row],[Result]]="2. Silver",K99=2),"0. None",IF(AND(athlete_entries[[#This Row],[Result]]="3. Bronze",K99=3),"0. None",athlete_entries[[#This Row],[Result]]))</f>
        <v>0. None</v>
      </c>
      <c r="K99" s="1">
        <f>INDEX(Categories_and_entries__2[[#All],[Category]:[Entries]],MATCH(athlete_entries[[#This Row],[CATEGORY]],Categories_and_entries__2[[#All],[Category]],0),MATCH("Entries",Categories_and_entries__2[[#Headers],[Category]:[Entries]],0))</f>
        <v>12</v>
      </c>
      <c r="L99" s="1">
        <f>COUNTIFS(athlete_entries[CATEGORY],athlete_entries[[#This Row],[CATEGORY]],athlete_entries[Club Full],athlete_entries[[#This Row],[Club Full]])</f>
        <v>3</v>
      </c>
      <c r="M99" s="1" t="str">
        <f>INDEX(Participation_Count_Clubs__24[#All],MATCH(athlete_entries[[#This Row],[Club Full]],Participation_Count_Clubs__24[[#All],[Club Full]],0),MATCH("Club Size Entries",Participation_Count_Clubs__24[#Headers],0))</f>
        <v>M</v>
      </c>
    </row>
    <row r="100" spans="1:13" x14ac:dyDescent="0.25">
      <c r="A100" t="s">
        <v>100</v>
      </c>
      <c r="B100" t="s">
        <v>657</v>
      </c>
      <c r="C100" t="s">
        <v>284</v>
      </c>
      <c r="D100" s="1" t="str">
        <f>VLOOKUP(athlete_entries[[#This Row],[CATEGORY]],Categories!$A$1:$F$106,2,FALSE)</f>
        <v>Individual</v>
      </c>
      <c r="E100" s="1" t="str">
        <f>VLOOKUP(athlete_entries[[#This Row],[CATEGORY]],Categories!$A$1:$F$106,3,FALSE)</f>
        <v>Power</v>
      </c>
      <c r="F100" s="1" t="str">
        <f>VLOOKUP(athlete_entries[[#This Row],[CATEGORY]],Categories!$A$1:$F$106,4,FALSE)</f>
        <v>Junior</v>
      </c>
      <c r="G100" s="1" t="str">
        <f>VLOOKUP(athlete_entries[[#This Row],[CATEGORY]],Categories!$A$1:$F$106,5,FALSE)</f>
        <v>Male</v>
      </c>
      <c r="H100" s="1" t="str">
        <f>VLOOKUP(athlete_entries[[#This Row],[CATEGORY]],Categories!$A$1:$F$106,6,FALSE)</f>
        <v>A+B G04-D06</v>
      </c>
      <c r="I100" s="1" t="str">
        <f t="array" ref="I100">_xlfn.IFNA(INDEX(Results__5[#All],MATCH(athlete_entries[[#This Row],[CATEGORY]]&amp;athlete_entries[[#This Row],[Name]],Results__5[[#All],[Category]]&amp;Results__5[[#All],[Name]],0),MATCH(athlete_entries[[#Headers],[Result]],Results__5[#Headers],0)),"0. None")</f>
        <v>0. None</v>
      </c>
      <c r="J100" s="1" t="str">
        <f>IF(AND(athlete_entries[[#This Row],[Result]]="2. Silver",K100=2),"0. None",IF(AND(athlete_entries[[#This Row],[Result]]="3. Bronze",K100=3),"0. None",athlete_entries[[#This Row],[Result]]))</f>
        <v>0. None</v>
      </c>
      <c r="K100" s="1">
        <f>INDEX(Categories_and_entries__2[[#All],[Category]:[Entries]],MATCH(athlete_entries[[#This Row],[CATEGORY]],Categories_and_entries__2[[#All],[Category]],0),MATCH("Entries",Categories_and_entries__2[[#Headers],[Category]:[Entries]],0))</f>
        <v>12</v>
      </c>
      <c r="L100" s="1">
        <f>COUNTIFS(athlete_entries[CATEGORY],athlete_entries[[#This Row],[CATEGORY]],athlete_entries[Club Full],athlete_entries[[#This Row],[Club Full]])</f>
        <v>3</v>
      </c>
      <c r="M100" s="1" t="str">
        <f>INDEX(Participation_Count_Clubs__24[#All],MATCH(athlete_entries[[#This Row],[Club Full]],Participation_Count_Clubs__24[[#All],[Club Full]],0),MATCH("Club Size Entries",Participation_Count_Clubs__24[#Headers],0))</f>
        <v>M</v>
      </c>
    </row>
    <row r="101" spans="1:13" x14ac:dyDescent="0.25">
      <c r="A101" t="s">
        <v>8</v>
      </c>
      <c r="B101" t="s">
        <v>616</v>
      </c>
      <c r="C101" t="s">
        <v>449</v>
      </c>
      <c r="D101" s="1" t="str">
        <f>VLOOKUP(athlete_entries[[#This Row],[CATEGORY]],Categories!$A$1:$F$106,2,FALSE)</f>
        <v>Individual</v>
      </c>
      <c r="E101" s="1" t="str">
        <f>VLOOKUP(athlete_entries[[#This Row],[CATEGORY]],Categories!$A$1:$F$106,3,FALSE)</f>
        <v>Patterns</v>
      </c>
      <c r="F101" s="1" t="str">
        <f>VLOOKUP(athlete_entries[[#This Row],[CATEGORY]],Categories!$A$1:$F$106,4,FALSE)</f>
        <v>Youth</v>
      </c>
      <c r="G101" s="1" t="str">
        <f>VLOOKUP(athlete_entries[[#This Row],[CATEGORY]],Categories!$A$1:$F$106,5,FALSE)</f>
        <v>Male</v>
      </c>
      <c r="H101" s="1" t="str">
        <f>VLOOKUP(athlete_entries[[#This Row],[CATEGORY]],Categories!$A$1:$F$106,6,FALSE)</f>
        <v>B G04-G01</v>
      </c>
      <c r="I101" s="1" t="str">
        <f t="array" ref="I101">_xlfn.IFNA(INDEX(Results__5[#All],MATCH(athlete_entries[[#This Row],[CATEGORY]]&amp;athlete_entries[[#This Row],[Name]],Results__5[[#All],[Category]]&amp;Results__5[[#All],[Name]],0),MATCH(athlete_entries[[#Headers],[Result]],Results__5[#Headers],0)),"0. None")</f>
        <v>0. None</v>
      </c>
      <c r="J101" s="1" t="str">
        <f>IF(AND(athlete_entries[[#This Row],[Result]]="2. Silver",K101=2),"0. None",IF(AND(athlete_entries[[#This Row],[Result]]="3. Bronze",K101=3),"0. None",athlete_entries[[#This Row],[Result]]))</f>
        <v>0. None</v>
      </c>
      <c r="K101" s="1">
        <f>INDEX(Categories_and_entries__2[[#All],[Category]:[Entries]],MATCH(athlete_entries[[#This Row],[CATEGORY]],Categories_and_entries__2[[#All],[Category]],0),MATCH("Entries",Categories_and_entries__2[[#Headers],[Category]:[Entries]],0))</f>
        <v>19</v>
      </c>
      <c r="L101" s="1">
        <f>COUNTIFS(athlete_entries[CATEGORY],athlete_entries[[#This Row],[CATEGORY]],athlete_entries[Club Full],athlete_entries[[#This Row],[Club Full]])</f>
        <v>1</v>
      </c>
      <c r="M101" s="1" t="str">
        <f>INDEX(Participation_Count_Clubs__24[#All],MATCH(athlete_entries[[#This Row],[Club Full]],Participation_Count_Clubs__24[[#All],[Club Full]],0),MATCH("Club Size Entries",Participation_Count_Clubs__24[#Headers],0))</f>
        <v>XS</v>
      </c>
    </row>
    <row r="102" spans="1:13" x14ac:dyDescent="0.25">
      <c r="A102" t="s">
        <v>11</v>
      </c>
      <c r="B102" t="s">
        <v>646</v>
      </c>
      <c r="C102" t="s">
        <v>449</v>
      </c>
      <c r="D102" s="1" t="str">
        <f>VLOOKUP(athlete_entries[[#This Row],[CATEGORY]],Categories!$A$1:$F$106,2,FALSE)</f>
        <v>Individual</v>
      </c>
      <c r="E102" s="1" t="str">
        <f>VLOOKUP(athlete_entries[[#This Row],[CATEGORY]],Categories!$A$1:$F$106,3,FALSE)</f>
        <v>Patterns</v>
      </c>
      <c r="F102" s="1" t="str">
        <f>VLOOKUP(athlete_entries[[#This Row],[CATEGORY]],Categories!$A$1:$F$106,4,FALSE)</f>
        <v>Youth</v>
      </c>
      <c r="G102" s="1" t="str">
        <f>VLOOKUP(athlete_entries[[#This Row],[CATEGORY]],Categories!$A$1:$F$106,5,FALSE)</f>
        <v>Male</v>
      </c>
      <c r="H102" s="1" t="str">
        <f>VLOOKUP(athlete_entries[[#This Row],[CATEGORY]],Categories!$A$1:$F$106,6,FALSE)</f>
        <v>C G10-G05</v>
      </c>
      <c r="I102" s="1" t="str">
        <f t="array" ref="I102">_xlfn.IFNA(INDEX(Results__5[#All],MATCH(athlete_entries[[#This Row],[CATEGORY]]&amp;athlete_entries[[#This Row],[Name]],Results__5[[#All],[Category]]&amp;Results__5[[#All],[Name]],0),MATCH(athlete_entries[[#Headers],[Result]],Results__5[#Headers],0)),"0. None")</f>
        <v>0. None</v>
      </c>
      <c r="J102" s="1" t="str">
        <f>IF(AND(athlete_entries[[#This Row],[Result]]="2. Silver",K102=2),"0. None",IF(AND(athlete_entries[[#This Row],[Result]]="3. Bronze",K102=3),"0. None",athlete_entries[[#This Row],[Result]]))</f>
        <v>0. None</v>
      </c>
      <c r="K102" s="1">
        <f>INDEX(Categories_and_entries__2[[#All],[Category]:[Entries]],MATCH(athlete_entries[[#This Row],[CATEGORY]],Categories_and_entries__2[[#All],[Category]],0),MATCH("Entries",Categories_and_entries__2[[#Headers],[Category]:[Entries]],0))</f>
        <v>22</v>
      </c>
      <c r="L102" s="1">
        <f>COUNTIFS(athlete_entries[CATEGORY],athlete_entries[[#This Row],[CATEGORY]],athlete_entries[Club Full],athlete_entries[[#This Row],[Club Full]])</f>
        <v>1</v>
      </c>
      <c r="M102" s="1" t="str">
        <f>INDEX(Participation_Count_Clubs__24[#All],MATCH(athlete_entries[[#This Row],[Club Full]],Participation_Count_Clubs__24[[#All],[Club Full]],0),MATCH("Club Size Entries",Participation_Count_Clubs__24[#Headers],0))</f>
        <v>XS</v>
      </c>
    </row>
    <row r="103" spans="1:13" x14ac:dyDescent="0.25">
      <c r="A103" t="s">
        <v>48</v>
      </c>
      <c r="B103" t="s">
        <v>616</v>
      </c>
      <c r="C103" t="s">
        <v>449</v>
      </c>
      <c r="D103" s="1" t="str">
        <f>VLOOKUP(athlete_entries[[#This Row],[CATEGORY]],Categories!$A$1:$F$106,2,FALSE)</f>
        <v>Individual</v>
      </c>
      <c r="E103" s="1" t="str">
        <f>VLOOKUP(athlete_entries[[#This Row],[CATEGORY]],Categories!$A$1:$F$106,3,FALSE)</f>
        <v>Sparring</v>
      </c>
      <c r="F103" s="1" t="str">
        <f>VLOOKUP(athlete_entries[[#This Row],[CATEGORY]],Categories!$A$1:$F$106,4,FALSE)</f>
        <v>Youth</v>
      </c>
      <c r="G103" s="1" t="str">
        <f>VLOOKUP(athlete_entries[[#This Row],[CATEGORY]],Categories!$A$1:$F$106,5,FALSE)</f>
        <v>Male</v>
      </c>
      <c r="H103" s="1" t="str">
        <f>VLOOKUP(athlete_entries[[#This Row],[CATEGORY]],Categories!$A$1:$F$106,6,FALSE)</f>
        <v>A+B G04-D06</v>
      </c>
      <c r="I103" s="1" t="str">
        <f t="array" ref="I103">_xlfn.IFNA(INDEX(Results__5[#All],MATCH(athlete_entries[[#This Row],[CATEGORY]]&amp;athlete_entries[[#This Row],[Name]],Results__5[[#All],[Category]]&amp;Results__5[[#All],[Name]],0),MATCH(athlete_entries[[#Headers],[Result]],Results__5[#Headers],0)),"0. None")</f>
        <v>0. None</v>
      </c>
      <c r="J103" s="1" t="str">
        <f>IF(AND(athlete_entries[[#This Row],[Result]]="2. Silver",K103=2),"0. None",IF(AND(athlete_entries[[#This Row],[Result]]="3. Bronze",K103=3),"0. None",athlete_entries[[#This Row],[Result]]))</f>
        <v>0. None</v>
      </c>
      <c r="K103" s="1">
        <f>INDEX(Categories_and_entries__2[[#All],[Category]:[Entries]],MATCH(athlete_entries[[#This Row],[CATEGORY]],Categories_and_entries__2[[#All],[Category]],0),MATCH("Entries",Categories_and_entries__2[[#Headers],[Category]:[Entries]],0))</f>
        <v>12</v>
      </c>
      <c r="L103" s="1">
        <f>COUNTIFS(athlete_entries[CATEGORY],athlete_entries[[#This Row],[CATEGORY]],athlete_entries[Club Full],athlete_entries[[#This Row],[Club Full]])</f>
        <v>1</v>
      </c>
      <c r="M103" s="1" t="str">
        <f>INDEX(Participation_Count_Clubs__24[#All],MATCH(athlete_entries[[#This Row],[Club Full]],Participation_Count_Clubs__24[[#All],[Club Full]],0),MATCH("Club Size Entries",Participation_Count_Clubs__24[#Headers],0))</f>
        <v>XS</v>
      </c>
    </row>
    <row r="104" spans="1:13" x14ac:dyDescent="0.25">
      <c r="A104" t="s">
        <v>53</v>
      </c>
      <c r="B104" t="s">
        <v>646</v>
      </c>
      <c r="C104" t="s">
        <v>449</v>
      </c>
      <c r="D104" s="1" t="str">
        <f>VLOOKUP(athlete_entries[[#This Row],[CATEGORY]],Categories!$A$1:$F$106,2,FALSE)</f>
        <v>Individual</v>
      </c>
      <c r="E104" s="1" t="str">
        <f>VLOOKUP(athlete_entries[[#This Row],[CATEGORY]],Categories!$A$1:$F$106,3,FALSE)</f>
        <v>Sparring</v>
      </c>
      <c r="F104" s="1" t="str">
        <f>VLOOKUP(athlete_entries[[#This Row],[CATEGORY]],Categories!$A$1:$F$106,4,FALSE)</f>
        <v>Youth</v>
      </c>
      <c r="G104" s="1" t="str">
        <f>VLOOKUP(athlete_entries[[#This Row],[CATEGORY]],Categories!$A$1:$F$106,5,FALSE)</f>
        <v>Male</v>
      </c>
      <c r="H104" s="1" t="str">
        <f>VLOOKUP(athlete_entries[[#This Row],[CATEGORY]],Categories!$A$1:$F$106,6,FALSE)</f>
        <v>C G10-G05</v>
      </c>
      <c r="I104" s="1" t="str">
        <f t="array" ref="I104">_xlfn.IFNA(INDEX(Results__5[#All],MATCH(athlete_entries[[#This Row],[CATEGORY]]&amp;athlete_entries[[#This Row],[Name]],Results__5[[#All],[Category]]&amp;Results__5[[#All],[Name]],0),MATCH(athlete_entries[[#Headers],[Result]],Results__5[#Headers],0)),"0. None")</f>
        <v>0. None</v>
      </c>
      <c r="J104" s="1" t="str">
        <f>IF(AND(athlete_entries[[#This Row],[Result]]="2. Silver",K104=2),"0. None",IF(AND(athlete_entries[[#This Row],[Result]]="3. Bronze",K104=3),"0. None",athlete_entries[[#This Row],[Result]]))</f>
        <v>0. None</v>
      </c>
      <c r="K104" s="1">
        <f>INDEX(Categories_and_entries__2[[#All],[Category]:[Entries]],MATCH(athlete_entries[[#This Row],[CATEGORY]],Categories_and_entries__2[[#All],[Category]],0),MATCH("Entries",Categories_and_entries__2[[#Headers],[Category]:[Entries]],0))</f>
        <v>15</v>
      </c>
      <c r="L104" s="1">
        <f>COUNTIFS(athlete_entries[CATEGORY],athlete_entries[[#This Row],[CATEGORY]],athlete_entries[Club Full],athlete_entries[[#This Row],[Club Full]])</f>
        <v>1</v>
      </c>
      <c r="M104" s="1" t="str">
        <f>INDEX(Participation_Count_Clubs__24[#All],MATCH(athlete_entries[[#This Row],[Club Full]],Participation_Count_Clubs__24[[#All],[Club Full]],0),MATCH("Club Size Entries",Participation_Count_Clubs__24[#Headers],0))</f>
        <v>XS</v>
      </c>
    </row>
    <row r="105" spans="1:13" x14ac:dyDescent="0.25">
      <c r="A105" t="s">
        <v>13</v>
      </c>
      <c r="B105" t="s">
        <v>489</v>
      </c>
      <c r="C105" t="s">
        <v>190</v>
      </c>
      <c r="D105" s="1" t="str">
        <f>VLOOKUP(athlete_entries[[#This Row],[CATEGORY]],Categories!$A$1:$F$106,2,FALSE)</f>
        <v>Individual</v>
      </c>
      <c r="E105" s="1" t="str">
        <f>VLOOKUP(athlete_entries[[#This Row],[CATEGORY]],Categories!$A$1:$F$106,3,FALSE)</f>
        <v>Patterns</v>
      </c>
      <c r="F105" s="1" t="str">
        <f>VLOOKUP(athlete_entries[[#This Row],[CATEGORY]],Categories!$A$1:$F$106,4,FALSE)</f>
        <v>Junior</v>
      </c>
      <c r="G105" s="1" t="str">
        <f>VLOOKUP(athlete_entries[[#This Row],[CATEGORY]],Categories!$A$1:$F$106,5,FALSE)</f>
        <v>Female</v>
      </c>
      <c r="H105" s="1" t="str">
        <f>VLOOKUP(athlete_entries[[#This Row],[CATEGORY]],Categories!$A$1:$F$106,6,FALSE)</f>
        <v>A D01-D06</v>
      </c>
      <c r="I105" s="1" t="str">
        <f t="array" ref="I105">_xlfn.IFNA(INDEX(Results__5[#All],MATCH(athlete_entries[[#This Row],[CATEGORY]]&amp;athlete_entries[[#This Row],[Name]],Results__5[[#All],[Category]]&amp;Results__5[[#All],[Name]],0),MATCH(athlete_entries[[#Headers],[Result]],Results__5[#Headers],0)),"0. None")</f>
        <v>0. None</v>
      </c>
      <c r="J105" s="1" t="str">
        <f>IF(AND(athlete_entries[[#This Row],[Result]]="2. Silver",K105=2),"0. None",IF(AND(athlete_entries[[#This Row],[Result]]="3. Bronze",K105=3),"0. None",athlete_entries[[#This Row],[Result]]))</f>
        <v>0. None</v>
      </c>
      <c r="K105" s="1">
        <f>INDEX(Categories_and_entries__2[[#All],[Category]:[Entries]],MATCH(athlete_entries[[#This Row],[CATEGORY]],Categories_and_entries__2[[#All],[Category]],0),MATCH("Entries",Categories_and_entries__2[[#Headers],[Category]:[Entries]],0))</f>
        <v>14</v>
      </c>
      <c r="L105" s="1">
        <f>COUNTIFS(athlete_entries[CATEGORY],athlete_entries[[#This Row],[CATEGORY]],athlete_entries[Club Full],athlete_entries[[#This Row],[Club Full]])</f>
        <v>2</v>
      </c>
      <c r="M105" s="1" t="str">
        <f>INDEX(Participation_Count_Clubs__24[#All],MATCH(athlete_entries[[#This Row],[Club Full]],Participation_Count_Clubs__24[[#All],[Club Full]],0),MATCH("Club Size Entries",Participation_Count_Clubs__24[#Headers],0))</f>
        <v>M</v>
      </c>
    </row>
    <row r="106" spans="1:13" x14ac:dyDescent="0.25">
      <c r="A106" t="s">
        <v>13</v>
      </c>
      <c r="B106" t="s">
        <v>492</v>
      </c>
      <c r="C106" t="s">
        <v>190</v>
      </c>
      <c r="D106" s="1" t="str">
        <f>VLOOKUP(athlete_entries[[#This Row],[CATEGORY]],Categories!$A$1:$F$106,2,FALSE)</f>
        <v>Individual</v>
      </c>
      <c r="E106" s="1" t="str">
        <f>VLOOKUP(athlete_entries[[#This Row],[CATEGORY]],Categories!$A$1:$F$106,3,FALSE)</f>
        <v>Patterns</v>
      </c>
      <c r="F106" s="1" t="str">
        <f>VLOOKUP(athlete_entries[[#This Row],[CATEGORY]],Categories!$A$1:$F$106,4,FALSE)</f>
        <v>Junior</v>
      </c>
      <c r="G106" s="1" t="str">
        <f>VLOOKUP(athlete_entries[[#This Row],[CATEGORY]],Categories!$A$1:$F$106,5,FALSE)</f>
        <v>Female</v>
      </c>
      <c r="H106" s="1" t="str">
        <f>VLOOKUP(athlete_entries[[#This Row],[CATEGORY]],Categories!$A$1:$F$106,6,FALSE)</f>
        <v>A D01-D06</v>
      </c>
      <c r="I106" s="1" t="str">
        <f t="array" ref="I106">_xlfn.IFNA(INDEX(Results__5[#All],MATCH(athlete_entries[[#This Row],[CATEGORY]]&amp;athlete_entries[[#This Row],[Name]],Results__5[[#All],[Category]]&amp;Results__5[[#All],[Name]],0),MATCH(athlete_entries[[#Headers],[Result]],Results__5[#Headers],0)),"0. None")</f>
        <v>0. None</v>
      </c>
      <c r="J106" s="1" t="str">
        <f>IF(AND(athlete_entries[[#This Row],[Result]]="2. Silver",K106=2),"0. None",IF(AND(athlete_entries[[#This Row],[Result]]="3. Bronze",K106=3),"0. None",athlete_entries[[#This Row],[Result]]))</f>
        <v>0. None</v>
      </c>
      <c r="K106" s="1">
        <f>INDEX(Categories_and_entries__2[[#All],[Category]:[Entries]],MATCH(athlete_entries[[#This Row],[CATEGORY]],Categories_and_entries__2[[#All],[Category]],0),MATCH("Entries",Categories_and_entries__2[[#Headers],[Category]:[Entries]],0))</f>
        <v>14</v>
      </c>
      <c r="L106" s="1">
        <f>COUNTIFS(athlete_entries[CATEGORY],athlete_entries[[#This Row],[CATEGORY]],athlete_entries[Club Full],athlete_entries[[#This Row],[Club Full]])</f>
        <v>2</v>
      </c>
      <c r="M106" s="1" t="str">
        <f>INDEX(Participation_Count_Clubs__24[#All],MATCH(athlete_entries[[#This Row],[Club Full]],Participation_Count_Clubs__24[[#All],[Club Full]],0),MATCH("Club Size Entries",Participation_Count_Clubs__24[#Headers],0))</f>
        <v>M</v>
      </c>
    </row>
    <row r="107" spans="1:13" x14ac:dyDescent="0.25">
      <c r="A107" t="s">
        <v>60</v>
      </c>
      <c r="B107" t="s">
        <v>294</v>
      </c>
      <c r="C107" t="s">
        <v>190</v>
      </c>
      <c r="D107" s="1" t="str">
        <f>VLOOKUP(athlete_entries[[#This Row],[CATEGORY]],Categories!$A$1:$F$106,2,FALSE)</f>
        <v>Individual</v>
      </c>
      <c r="E107" s="1" t="str">
        <f>VLOOKUP(athlete_entries[[#This Row],[CATEGORY]],Categories!$A$1:$F$106,3,FALSE)</f>
        <v>Sparring</v>
      </c>
      <c r="F107" s="1" t="str">
        <f>VLOOKUP(athlete_entries[[#This Row],[CATEGORY]],Categories!$A$1:$F$106,4,FALSE)</f>
        <v>Junior</v>
      </c>
      <c r="G107" s="1" t="str">
        <f>VLOOKUP(athlete_entries[[#This Row],[CATEGORY]],Categories!$A$1:$F$106,5,FALSE)</f>
        <v>Female</v>
      </c>
      <c r="H107" s="1" t="str">
        <f>VLOOKUP(athlete_entries[[#This Row],[CATEGORY]],Categories!$A$1:$F$106,6,FALSE)</f>
        <v>A+B G04-D06</v>
      </c>
      <c r="I107" s="1" t="str">
        <f t="array" ref="I107">_xlfn.IFNA(INDEX(Results__5[#All],MATCH(athlete_entries[[#This Row],[CATEGORY]]&amp;athlete_entries[[#This Row],[Name]],Results__5[[#All],[Category]]&amp;Results__5[[#All],[Name]],0),MATCH(athlete_entries[[#Headers],[Result]],Results__5[#Headers],0)),"0. None")</f>
        <v>2. Silver</v>
      </c>
      <c r="J107" s="1" t="str">
        <f>IF(AND(athlete_entries[[#This Row],[Result]]="2. Silver",K107=2),"0. None",IF(AND(athlete_entries[[#This Row],[Result]]="3. Bronze",K107=3),"0. None",athlete_entries[[#This Row],[Result]]))</f>
        <v>2. Silver</v>
      </c>
      <c r="K107" s="1">
        <f>INDEX(Categories_and_entries__2[[#All],[Category]:[Entries]],MATCH(athlete_entries[[#This Row],[CATEGORY]],Categories_and_entries__2[[#All],[Category]],0),MATCH("Entries",Categories_and_entries__2[[#Headers],[Category]:[Entries]],0))</f>
        <v>5</v>
      </c>
      <c r="L107" s="1">
        <f>COUNTIFS(athlete_entries[CATEGORY],athlete_entries[[#This Row],[CATEGORY]],athlete_entries[Club Full],athlete_entries[[#This Row],[Club Full]])</f>
        <v>1</v>
      </c>
      <c r="M107" s="1" t="str">
        <f>INDEX(Participation_Count_Clubs__24[#All],MATCH(athlete_entries[[#This Row],[Club Full]],Participation_Count_Clubs__24[[#All],[Club Full]],0),MATCH("Club Size Entries",Participation_Count_Clubs__24[#Headers],0))</f>
        <v>M</v>
      </c>
    </row>
    <row r="108" spans="1:13" x14ac:dyDescent="0.25">
      <c r="A108" t="s">
        <v>61</v>
      </c>
      <c r="B108" t="s">
        <v>492</v>
      </c>
      <c r="C108" t="s">
        <v>190</v>
      </c>
      <c r="D108" s="1" t="str">
        <f>VLOOKUP(athlete_entries[[#This Row],[CATEGORY]],Categories!$A$1:$F$106,2,FALSE)</f>
        <v>Individual</v>
      </c>
      <c r="E108" s="1" t="str">
        <f>VLOOKUP(athlete_entries[[#This Row],[CATEGORY]],Categories!$A$1:$F$106,3,FALSE)</f>
        <v>Sparring</v>
      </c>
      <c r="F108" s="1" t="str">
        <f>VLOOKUP(athlete_entries[[#This Row],[CATEGORY]],Categories!$A$1:$F$106,4,FALSE)</f>
        <v>Junior</v>
      </c>
      <c r="G108" s="1" t="str">
        <f>VLOOKUP(athlete_entries[[#This Row],[CATEGORY]],Categories!$A$1:$F$106,5,FALSE)</f>
        <v>Female</v>
      </c>
      <c r="H108" s="1" t="str">
        <f>VLOOKUP(athlete_entries[[#This Row],[CATEGORY]],Categories!$A$1:$F$106,6,FALSE)</f>
        <v>A+B G04-D06</v>
      </c>
      <c r="I108" s="1" t="str">
        <f t="array" ref="I108">_xlfn.IFNA(INDEX(Results__5[#All],MATCH(athlete_entries[[#This Row],[CATEGORY]]&amp;athlete_entries[[#This Row],[Name]],Results__5[[#All],[Category]]&amp;Results__5[[#All],[Name]],0),MATCH(athlete_entries[[#Headers],[Result]],Results__5[#Headers],0)),"0. None")</f>
        <v>2. Silver</v>
      </c>
      <c r="J108" s="1" t="str">
        <f>IF(AND(athlete_entries[[#This Row],[Result]]="2. Silver",K108=2),"0. None",IF(AND(athlete_entries[[#This Row],[Result]]="3. Bronze",K108=3),"0. None",athlete_entries[[#This Row],[Result]]))</f>
        <v>2. Silver</v>
      </c>
      <c r="K108" s="1">
        <f>INDEX(Categories_and_entries__2[[#All],[Category]:[Entries]],MATCH(athlete_entries[[#This Row],[CATEGORY]],Categories_and_entries__2[[#All],[Category]],0),MATCH("Entries",Categories_and_entries__2[[#Headers],[Category]:[Entries]],0))</f>
        <v>6</v>
      </c>
      <c r="L108" s="1">
        <f>COUNTIFS(athlete_entries[CATEGORY],athlete_entries[[#This Row],[CATEGORY]],athlete_entries[Club Full],athlete_entries[[#This Row],[Club Full]])</f>
        <v>1</v>
      </c>
      <c r="M108" s="1" t="str">
        <f>INDEX(Participation_Count_Clubs__24[#All],MATCH(athlete_entries[[#This Row],[Club Full]],Participation_Count_Clubs__24[[#All],[Club Full]],0),MATCH("Club Size Entries",Participation_Count_Clubs__24[#Headers],0))</f>
        <v>M</v>
      </c>
    </row>
    <row r="109" spans="1:13" x14ac:dyDescent="0.25">
      <c r="A109" t="s">
        <v>62</v>
      </c>
      <c r="B109" t="s">
        <v>489</v>
      </c>
      <c r="C109" t="s">
        <v>190</v>
      </c>
      <c r="D109" s="1" t="str">
        <f>VLOOKUP(athlete_entries[[#This Row],[CATEGORY]],Categories!$A$1:$F$106,2,FALSE)</f>
        <v>Individual</v>
      </c>
      <c r="E109" s="1" t="str">
        <f>VLOOKUP(athlete_entries[[#This Row],[CATEGORY]],Categories!$A$1:$F$106,3,FALSE)</f>
        <v>Sparring</v>
      </c>
      <c r="F109" s="1" t="str">
        <f>VLOOKUP(athlete_entries[[#This Row],[CATEGORY]],Categories!$A$1:$F$106,4,FALSE)</f>
        <v>Junior</v>
      </c>
      <c r="G109" s="1" t="str">
        <f>VLOOKUP(athlete_entries[[#This Row],[CATEGORY]],Categories!$A$1:$F$106,5,FALSE)</f>
        <v>Female</v>
      </c>
      <c r="H109" s="1" t="str">
        <f>VLOOKUP(athlete_entries[[#This Row],[CATEGORY]],Categories!$A$1:$F$106,6,FALSE)</f>
        <v>A+B G04-D06</v>
      </c>
      <c r="I109" s="1" t="str">
        <f t="array" ref="I109">_xlfn.IFNA(INDEX(Results__5[#All],MATCH(athlete_entries[[#This Row],[CATEGORY]]&amp;athlete_entries[[#This Row],[Name]],Results__5[[#All],[Category]]&amp;Results__5[[#All],[Name]],0),MATCH(athlete_entries[[#Headers],[Result]],Results__5[#Headers],0)),"0. None")</f>
        <v>1. Gold</v>
      </c>
      <c r="J109" s="1" t="str">
        <f>IF(AND(athlete_entries[[#This Row],[Result]]="2. Silver",K109=2),"0. None",IF(AND(athlete_entries[[#This Row],[Result]]="3. Bronze",K109=3),"0. None",athlete_entries[[#This Row],[Result]]))</f>
        <v>1. Gold</v>
      </c>
      <c r="K109" s="1">
        <f>INDEX(Categories_and_entries__2[[#All],[Category]:[Entries]],MATCH(athlete_entries[[#This Row],[CATEGORY]],Categories_and_entries__2[[#All],[Category]],0),MATCH("Entries",Categories_and_entries__2[[#Headers],[Category]:[Entries]],0))</f>
        <v>6</v>
      </c>
      <c r="L109" s="1">
        <f>COUNTIFS(athlete_entries[CATEGORY],athlete_entries[[#This Row],[CATEGORY]],athlete_entries[Club Full],athlete_entries[[#This Row],[Club Full]])</f>
        <v>1</v>
      </c>
      <c r="M109" s="1" t="str">
        <f>INDEX(Participation_Count_Clubs__24[#All],MATCH(athlete_entries[[#This Row],[Club Full]],Participation_Count_Clubs__24[[#All],[Club Full]],0),MATCH("Club Size Entries",Participation_Count_Clubs__24[#Headers],0))</f>
        <v>M</v>
      </c>
    </row>
    <row r="110" spans="1:13" x14ac:dyDescent="0.25">
      <c r="A110" t="s">
        <v>63</v>
      </c>
      <c r="B110" t="s">
        <v>493</v>
      </c>
      <c r="C110" t="s">
        <v>190</v>
      </c>
      <c r="D110" s="1" t="str">
        <f>VLOOKUP(athlete_entries[[#This Row],[CATEGORY]],Categories!$A$1:$F$106,2,FALSE)</f>
        <v>Individual</v>
      </c>
      <c r="E110" s="1" t="str">
        <f>VLOOKUP(athlete_entries[[#This Row],[CATEGORY]],Categories!$A$1:$F$106,3,FALSE)</f>
        <v>Sparring</v>
      </c>
      <c r="F110" s="1" t="str">
        <f>VLOOKUP(athlete_entries[[#This Row],[CATEGORY]],Categories!$A$1:$F$106,4,FALSE)</f>
        <v>Junior</v>
      </c>
      <c r="G110" s="1" t="str">
        <f>VLOOKUP(athlete_entries[[#This Row],[CATEGORY]],Categories!$A$1:$F$106,5,FALSE)</f>
        <v>Female</v>
      </c>
      <c r="H110" s="1" t="str">
        <f>VLOOKUP(athlete_entries[[#This Row],[CATEGORY]],Categories!$A$1:$F$106,6,FALSE)</f>
        <v>A+B G04-D06</v>
      </c>
      <c r="I110" s="1" t="str">
        <f t="array" ref="I110">_xlfn.IFNA(INDEX(Results__5[#All],MATCH(athlete_entries[[#This Row],[CATEGORY]]&amp;athlete_entries[[#This Row],[Name]],Results__5[[#All],[Category]]&amp;Results__5[[#All],[Name]],0),MATCH(athlete_entries[[#Headers],[Result]],Results__5[#Headers],0)),"0. None")</f>
        <v>2. Silver</v>
      </c>
      <c r="J110" s="1" t="str">
        <f>IF(AND(athlete_entries[[#This Row],[Result]]="2. Silver",K110=2),"0. None",IF(AND(athlete_entries[[#This Row],[Result]]="3. Bronze",K110=3),"0. None",athlete_entries[[#This Row],[Result]]))</f>
        <v>2. Silver</v>
      </c>
      <c r="K110" s="1">
        <f>INDEX(Categories_and_entries__2[[#All],[Category]:[Entries]],MATCH(athlete_entries[[#This Row],[CATEGORY]],Categories_and_entries__2[[#All],[Category]],0),MATCH("Entries",Categories_and_entries__2[[#Headers],[Category]:[Entries]],0))</f>
        <v>4</v>
      </c>
      <c r="L110" s="1">
        <f>COUNTIFS(athlete_entries[CATEGORY],athlete_entries[[#This Row],[CATEGORY]],athlete_entries[Club Full],athlete_entries[[#This Row],[Club Full]])</f>
        <v>1</v>
      </c>
      <c r="M110" s="1" t="str">
        <f>INDEX(Participation_Count_Clubs__24[#All],MATCH(athlete_entries[[#This Row],[Club Full]],Participation_Count_Clubs__24[[#All],[Club Full]],0),MATCH("Club Size Entries",Participation_Count_Clubs__24[#Headers],0))</f>
        <v>M</v>
      </c>
    </row>
    <row r="111" spans="1:13" x14ac:dyDescent="0.25">
      <c r="A111" t="s">
        <v>64</v>
      </c>
      <c r="B111" t="s">
        <v>192</v>
      </c>
      <c r="C111" t="s">
        <v>190</v>
      </c>
      <c r="D111" s="1" t="str">
        <f>VLOOKUP(athlete_entries[[#This Row],[CATEGORY]],Categories!$A$1:$F$106,2,FALSE)</f>
        <v>Individual</v>
      </c>
      <c r="E111" s="1" t="str">
        <f>VLOOKUP(athlete_entries[[#This Row],[CATEGORY]],Categories!$A$1:$F$106,3,FALSE)</f>
        <v>Sparring</v>
      </c>
      <c r="F111" s="1" t="str">
        <f>VLOOKUP(athlete_entries[[#This Row],[CATEGORY]],Categories!$A$1:$F$106,4,FALSE)</f>
        <v>Junior</v>
      </c>
      <c r="G111" s="1" t="str">
        <f>VLOOKUP(athlete_entries[[#This Row],[CATEGORY]],Categories!$A$1:$F$106,5,FALSE)</f>
        <v>Female</v>
      </c>
      <c r="H111" s="1" t="str">
        <f>VLOOKUP(athlete_entries[[#This Row],[CATEGORY]],Categories!$A$1:$F$106,6,FALSE)</f>
        <v>A+B G04-D06</v>
      </c>
      <c r="I111" s="1" t="str">
        <f t="array" ref="I111">_xlfn.IFNA(INDEX(Results__5[#All],MATCH(athlete_entries[[#This Row],[CATEGORY]]&amp;athlete_entries[[#This Row],[Name]],Results__5[[#All],[Category]]&amp;Results__5[[#All],[Name]],0),MATCH(athlete_entries[[#Headers],[Result]],Results__5[#Headers],0)),"0. None")</f>
        <v>1. Gold</v>
      </c>
      <c r="J111" s="1" t="str">
        <f>IF(AND(athlete_entries[[#This Row],[Result]]="2. Silver",K111=2),"0. None",IF(AND(athlete_entries[[#This Row],[Result]]="3. Bronze",K111=3),"0. None",athlete_entries[[#This Row],[Result]]))</f>
        <v>1. Gold</v>
      </c>
      <c r="K111" s="1">
        <f>INDEX(Categories_and_entries__2[[#All],[Category]:[Entries]],MATCH(athlete_entries[[#This Row],[CATEGORY]],Categories_and_entries__2[[#All],[Category]],0),MATCH("Entries",Categories_and_entries__2[[#Headers],[Category]:[Entries]],0))</f>
        <v>4</v>
      </c>
      <c r="L111" s="1">
        <f>COUNTIFS(athlete_entries[CATEGORY],athlete_entries[[#This Row],[CATEGORY]],athlete_entries[Club Full],athlete_entries[[#This Row],[Club Full]])</f>
        <v>1</v>
      </c>
      <c r="M111" s="1" t="str">
        <f>INDEX(Participation_Count_Clubs__24[#All],MATCH(athlete_entries[[#This Row],[Club Full]],Participation_Count_Clubs__24[[#All],[Club Full]],0),MATCH("Club Size Entries",Participation_Count_Clubs__24[#Headers],0))</f>
        <v>M</v>
      </c>
    </row>
    <row r="112" spans="1:13" x14ac:dyDescent="0.25">
      <c r="A112" t="s">
        <v>95</v>
      </c>
      <c r="B112" t="s">
        <v>493</v>
      </c>
      <c r="C112" t="s">
        <v>190</v>
      </c>
      <c r="D112" s="1" t="str">
        <f>VLOOKUP(athlete_entries[[#This Row],[CATEGORY]],Categories!$A$1:$F$106,2,FALSE)</f>
        <v>Individual</v>
      </c>
      <c r="E112" s="1" t="str">
        <f>VLOOKUP(athlete_entries[[#This Row],[CATEGORY]],Categories!$A$1:$F$106,3,FALSE)</f>
        <v>Sparring</v>
      </c>
      <c r="F112" s="1" t="str">
        <f>VLOOKUP(athlete_entries[[#This Row],[CATEGORY]],Categories!$A$1:$F$106,4,FALSE)</f>
        <v>Junior</v>
      </c>
      <c r="G112" s="1" t="str">
        <f>VLOOKUP(athlete_entries[[#This Row],[CATEGORY]],Categories!$A$1:$F$106,5,FALSE)</f>
        <v>Female</v>
      </c>
      <c r="H112" s="1" t="str">
        <f>VLOOKUP(athlete_entries[[#This Row],[CATEGORY]],Categories!$A$1:$F$106,6,FALSE)</f>
        <v>A+B G04-D06</v>
      </c>
      <c r="I112" s="1" t="str">
        <f t="array" ref="I112">_xlfn.IFNA(INDEX(Results__5[#All],MATCH(athlete_entries[[#This Row],[CATEGORY]]&amp;athlete_entries[[#This Row],[Name]],Results__5[[#All],[Category]]&amp;Results__5[[#All],[Name]],0),MATCH(athlete_entries[[#Headers],[Result]],Results__5[#Headers],0)),"0. None")</f>
        <v>0. None</v>
      </c>
      <c r="J112" s="1" t="str">
        <f>IF(AND(athlete_entries[[#This Row],[Result]]="2. Silver",K112=2),"0. None",IF(AND(athlete_entries[[#This Row],[Result]]="3. Bronze",K112=3),"0. None",athlete_entries[[#This Row],[Result]]))</f>
        <v>0. None</v>
      </c>
      <c r="K112" s="1">
        <f>INDEX(Categories_and_entries__2[[#All],[Category]:[Entries]],MATCH(athlete_entries[[#This Row],[CATEGORY]],Categories_and_entries__2[[#All],[Category]],0),MATCH("Entries",Categories_and_entries__2[[#Headers],[Category]:[Entries]],0))</f>
        <v>6</v>
      </c>
      <c r="L112" s="1">
        <f>COUNTIFS(athlete_entries[CATEGORY],athlete_entries[[#This Row],[CATEGORY]],athlete_entries[Club Full],athlete_entries[[#This Row],[Club Full]])</f>
        <v>3</v>
      </c>
      <c r="M112" s="1" t="str">
        <f>INDEX(Participation_Count_Clubs__24[#All],MATCH(athlete_entries[[#This Row],[Club Full]],Participation_Count_Clubs__24[[#All],[Club Full]],0),MATCH("Club Size Entries",Participation_Count_Clubs__24[#Headers],0))</f>
        <v>M</v>
      </c>
    </row>
    <row r="113" spans="1:13" x14ac:dyDescent="0.25">
      <c r="A113" t="s">
        <v>95</v>
      </c>
      <c r="B113" t="s">
        <v>489</v>
      </c>
      <c r="C113" t="s">
        <v>190</v>
      </c>
      <c r="D113" s="1" t="str">
        <f>VLOOKUP(athlete_entries[[#This Row],[CATEGORY]],Categories!$A$1:$F$106,2,FALSE)</f>
        <v>Individual</v>
      </c>
      <c r="E113" s="1" t="str">
        <f>VLOOKUP(athlete_entries[[#This Row],[CATEGORY]],Categories!$A$1:$F$106,3,FALSE)</f>
        <v>Sparring</v>
      </c>
      <c r="F113" s="1" t="str">
        <f>VLOOKUP(athlete_entries[[#This Row],[CATEGORY]],Categories!$A$1:$F$106,4,FALSE)</f>
        <v>Junior</v>
      </c>
      <c r="G113" s="1" t="str">
        <f>VLOOKUP(athlete_entries[[#This Row],[CATEGORY]],Categories!$A$1:$F$106,5,FALSE)</f>
        <v>Female</v>
      </c>
      <c r="H113" s="1" t="str">
        <f>VLOOKUP(athlete_entries[[#This Row],[CATEGORY]],Categories!$A$1:$F$106,6,FALSE)</f>
        <v>A+B G04-D06</v>
      </c>
      <c r="I113" s="1" t="str">
        <f t="array" ref="I113">_xlfn.IFNA(INDEX(Results__5[#All],MATCH(athlete_entries[[#This Row],[CATEGORY]]&amp;athlete_entries[[#This Row],[Name]],Results__5[[#All],[Category]]&amp;Results__5[[#All],[Name]],0),MATCH(athlete_entries[[#Headers],[Result]],Results__5[#Headers],0)),"0. None")</f>
        <v>0. None</v>
      </c>
      <c r="J113" s="1" t="str">
        <f>IF(AND(athlete_entries[[#This Row],[Result]]="2. Silver",K113=2),"0. None",IF(AND(athlete_entries[[#This Row],[Result]]="3. Bronze",K113=3),"0. None",athlete_entries[[#This Row],[Result]]))</f>
        <v>0. None</v>
      </c>
      <c r="K113" s="1">
        <f>INDEX(Categories_and_entries__2[[#All],[Category]:[Entries]],MATCH(athlete_entries[[#This Row],[CATEGORY]],Categories_and_entries__2[[#All],[Category]],0),MATCH("Entries",Categories_and_entries__2[[#Headers],[Category]:[Entries]],0))</f>
        <v>6</v>
      </c>
      <c r="L113" s="1">
        <f>COUNTIFS(athlete_entries[CATEGORY],athlete_entries[[#This Row],[CATEGORY]],athlete_entries[Club Full],athlete_entries[[#This Row],[Club Full]])</f>
        <v>3</v>
      </c>
      <c r="M113" s="1" t="str">
        <f>INDEX(Participation_Count_Clubs__24[#All],MATCH(athlete_entries[[#This Row],[Club Full]],Participation_Count_Clubs__24[[#All],[Club Full]],0),MATCH("Club Size Entries",Participation_Count_Clubs__24[#Headers],0))</f>
        <v>M</v>
      </c>
    </row>
    <row r="114" spans="1:13" x14ac:dyDescent="0.25">
      <c r="A114" t="s">
        <v>95</v>
      </c>
      <c r="B114" t="s">
        <v>492</v>
      </c>
      <c r="C114" t="s">
        <v>190</v>
      </c>
      <c r="D114" s="1" t="str">
        <f>VLOOKUP(athlete_entries[[#This Row],[CATEGORY]],Categories!$A$1:$F$106,2,FALSE)</f>
        <v>Individual</v>
      </c>
      <c r="E114" s="1" t="str">
        <f>VLOOKUP(athlete_entries[[#This Row],[CATEGORY]],Categories!$A$1:$F$106,3,FALSE)</f>
        <v>Sparring</v>
      </c>
      <c r="F114" s="1" t="str">
        <f>VLOOKUP(athlete_entries[[#This Row],[CATEGORY]],Categories!$A$1:$F$106,4,FALSE)</f>
        <v>Junior</v>
      </c>
      <c r="G114" s="1" t="str">
        <f>VLOOKUP(athlete_entries[[#This Row],[CATEGORY]],Categories!$A$1:$F$106,5,FALSE)</f>
        <v>Female</v>
      </c>
      <c r="H114" s="1" t="str">
        <f>VLOOKUP(athlete_entries[[#This Row],[CATEGORY]],Categories!$A$1:$F$106,6,FALSE)</f>
        <v>A+B G04-D06</v>
      </c>
      <c r="I114" s="1" t="str">
        <f t="array" ref="I114">_xlfn.IFNA(INDEX(Results__5[#All],MATCH(athlete_entries[[#This Row],[CATEGORY]]&amp;athlete_entries[[#This Row],[Name]],Results__5[[#All],[Category]]&amp;Results__5[[#All],[Name]],0),MATCH(athlete_entries[[#Headers],[Result]],Results__5[#Headers],0)),"0. None")</f>
        <v>1. Gold</v>
      </c>
      <c r="J114" s="1" t="str">
        <f>IF(AND(athlete_entries[[#This Row],[Result]]="2. Silver",K114=2),"0. None",IF(AND(athlete_entries[[#This Row],[Result]]="3. Bronze",K114=3),"0. None",athlete_entries[[#This Row],[Result]]))</f>
        <v>1. Gold</v>
      </c>
      <c r="K114" s="1">
        <f>INDEX(Categories_and_entries__2[[#All],[Category]:[Entries]],MATCH(athlete_entries[[#This Row],[CATEGORY]],Categories_and_entries__2[[#All],[Category]],0),MATCH("Entries",Categories_and_entries__2[[#Headers],[Category]:[Entries]],0))</f>
        <v>6</v>
      </c>
      <c r="L114" s="1">
        <f>COUNTIFS(athlete_entries[CATEGORY],athlete_entries[[#This Row],[CATEGORY]],athlete_entries[Club Full],athlete_entries[[#This Row],[Club Full]])</f>
        <v>3</v>
      </c>
      <c r="M114" s="1" t="str">
        <f>INDEX(Participation_Count_Clubs__24[#All],MATCH(athlete_entries[[#This Row],[Club Full]],Participation_Count_Clubs__24[[#All],[Club Full]],0),MATCH("Club Size Entries",Participation_Count_Clubs__24[#Headers],0))</f>
        <v>M</v>
      </c>
    </row>
    <row r="115" spans="1:13" x14ac:dyDescent="0.25">
      <c r="A115" t="s">
        <v>2</v>
      </c>
      <c r="B115" t="s">
        <v>495</v>
      </c>
      <c r="C115" t="s">
        <v>147</v>
      </c>
      <c r="D115" s="1" t="str">
        <f>VLOOKUP(athlete_entries[[#This Row],[CATEGORY]],Categories!$A$1:$F$106,2,FALSE)</f>
        <v>Individual</v>
      </c>
      <c r="E115" s="1" t="str">
        <f>VLOOKUP(athlete_entries[[#This Row],[CATEGORY]],Categories!$A$1:$F$106,3,FALSE)</f>
        <v>Patterns</v>
      </c>
      <c r="F115" s="1" t="str">
        <f>VLOOKUP(athlete_entries[[#This Row],[CATEGORY]],Categories!$A$1:$F$106,4,FALSE)</f>
        <v>Youth</v>
      </c>
      <c r="G115" s="1" t="str">
        <f>VLOOKUP(athlete_entries[[#This Row],[CATEGORY]],Categories!$A$1:$F$106,5,FALSE)</f>
        <v>Female</v>
      </c>
      <c r="H115" s="1" t="str">
        <f>VLOOKUP(athlete_entries[[#This Row],[CATEGORY]],Categories!$A$1:$F$106,6,FALSE)</f>
        <v>B G04-G01</v>
      </c>
      <c r="I115" s="1" t="str">
        <f t="array" ref="I115">_xlfn.IFNA(INDEX(Results__5[#All],MATCH(athlete_entries[[#This Row],[CATEGORY]]&amp;athlete_entries[[#This Row],[Name]],Results__5[[#All],[Category]]&amp;Results__5[[#All],[Name]],0),MATCH(athlete_entries[[#Headers],[Result]],Results__5[#Headers],0)),"0. None")</f>
        <v>0. None</v>
      </c>
      <c r="J115" s="1" t="str">
        <f>IF(AND(athlete_entries[[#This Row],[Result]]="2. Silver",K115=2),"0. None",IF(AND(athlete_entries[[#This Row],[Result]]="3. Bronze",K115=3),"0. None",athlete_entries[[#This Row],[Result]]))</f>
        <v>0. None</v>
      </c>
      <c r="K115" s="1">
        <f>INDEX(Categories_and_entries__2[[#All],[Category]:[Entries]],MATCH(athlete_entries[[#This Row],[CATEGORY]],Categories_and_entries__2[[#All],[Category]],0),MATCH("Entries",Categories_and_entries__2[[#Headers],[Category]:[Entries]],0))</f>
        <v>24</v>
      </c>
      <c r="L115" s="1">
        <f>COUNTIFS(athlete_entries[CATEGORY],athlete_entries[[#This Row],[CATEGORY]],athlete_entries[Club Full],athlete_entries[[#This Row],[Club Full]])</f>
        <v>1</v>
      </c>
      <c r="M115" s="1" t="str">
        <f>INDEX(Participation_Count_Clubs__24[#All],MATCH(athlete_entries[[#This Row],[Club Full]],Participation_Count_Clubs__24[[#All],[Club Full]],0),MATCH("Club Size Entries",Participation_Count_Clubs__24[#Headers],0))</f>
        <v>L</v>
      </c>
    </row>
    <row r="116" spans="1:13" x14ac:dyDescent="0.25">
      <c r="A116" t="s">
        <v>3</v>
      </c>
      <c r="B116" t="s">
        <v>574</v>
      </c>
      <c r="C116" t="s">
        <v>147</v>
      </c>
      <c r="D116" s="1" t="str">
        <f>VLOOKUP(athlete_entries[[#This Row],[CATEGORY]],Categories!$A$1:$F$106,2,FALSE)</f>
        <v>Individual</v>
      </c>
      <c r="E116" s="1" t="str">
        <f>VLOOKUP(athlete_entries[[#This Row],[CATEGORY]],Categories!$A$1:$F$106,3,FALSE)</f>
        <v>Patterns</v>
      </c>
      <c r="F116" s="1" t="str">
        <f>VLOOKUP(athlete_entries[[#This Row],[CATEGORY]],Categories!$A$1:$F$106,4,FALSE)</f>
        <v>Youth</v>
      </c>
      <c r="G116" s="1" t="str">
        <f>VLOOKUP(athlete_entries[[#This Row],[CATEGORY]],Categories!$A$1:$F$106,5,FALSE)</f>
        <v>Female</v>
      </c>
      <c r="H116" s="1" t="str">
        <f>VLOOKUP(athlete_entries[[#This Row],[CATEGORY]],Categories!$A$1:$F$106,6,FALSE)</f>
        <v>C G10-G05</v>
      </c>
      <c r="I116" s="1" t="str">
        <f t="array" ref="I116">_xlfn.IFNA(INDEX(Results__5[#All],MATCH(athlete_entries[[#This Row],[CATEGORY]]&amp;athlete_entries[[#This Row],[Name]],Results__5[[#All],[Category]]&amp;Results__5[[#All],[Name]],0),MATCH(athlete_entries[[#Headers],[Result]],Results__5[#Headers],0)),"0. None")</f>
        <v>0. None</v>
      </c>
      <c r="J116" s="1" t="str">
        <f>IF(AND(athlete_entries[[#This Row],[Result]]="2. Silver",K116=2),"0. None",IF(AND(athlete_entries[[#This Row],[Result]]="3. Bronze",K116=3),"0. None",athlete_entries[[#This Row],[Result]]))</f>
        <v>0. None</v>
      </c>
      <c r="K116" s="1">
        <f>INDEX(Categories_and_entries__2[[#All],[Category]:[Entries]],MATCH(athlete_entries[[#This Row],[CATEGORY]],Categories_and_entries__2[[#All],[Category]],0),MATCH("Entries",Categories_and_entries__2[[#Headers],[Category]:[Entries]],0))</f>
        <v>21</v>
      </c>
      <c r="L116" s="1">
        <f>COUNTIFS(athlete_entries[CATEGORY],athlete_entries[[#This Row],[CATEGORY]],athlete_entries[Club Full],athlete_entries[[#This Row],[Club Full]])</f>
        <v>1</v>
      </c>
      <c r="M116" s="1" t="str">
        <f>INDEX(Participation_Count_Clubs__24[#All],MATCH(athlete_entries[[#This Row],[Club Full]],Participation_Count_Clubs__24[[#All],[Club Full]],0),MATCH("Club Size Entries",Participation_Count_Clubs__24[#Headers],0))</f>
        <v>L</v>
      </c>
    </row>
    <row r="117" spans="1:13" x14ac:dyDescent="0.25">
      <c r="A117" t="s">
        <v>4</v>
      </c>
      <c r="B117" t="s">
        <v>355</v>
      </c>
      <c r="C117" t="s">
        <v>147</v>
      </c>
      <c r="D117" s="1" t="str">
        <f>VLOOKUP(athlete_entries[[#This Row],[CATEGORY]],Categories!$A$1:$F$106,2,FALSE)</f>
        <v>Individual</v>
      </c>
      <c r="E117" s="1" t="str">
        <f>VLOOKUP(athlete_entries[[#This Row],[CATEGORY]],Categories!$A$1:$F$106,3,FALSE)</f>
        <v>Patterns</v>
      </c>
      <c r="F117" s="1" t="str">
        <f>VLOOKUP(athlete_entries[[#This Row],[CATEGORY]],Categories!$A$1:$F$106,4,FALSE)</f>
        <v>Youth</v>
      </c>
      <c r="G117" s="1" t="str">
        <f>VLOOKUP(athlete_entries[[#This Row],[CATEGORY]],Categories!$A$1:$F$106,5,FALSE)</f>
        <v>Female</v>
      </c>
      <c r="H117" s="1" t="str">
        <f>VLOOKUP(athlete_entries[[#This Row],[CATEGORY]],Categories!$A$1:$F$106,6,FALSE)</f>
        <v>C G10-G05</v>
      </c>
      <c r="I117" s="1" t="str">
        <f t="array" ref="I117">_xlfn.IFNA(INDEX(Results__5[#All],MATCH(athlete_entries[[#This Row],[CATEGORY]]&amp;athlete_entries[[#This Row],[Name]],Results__5[[#All],[Category]]&amp;Results__5[[#All],[Name]],0),MATCH(athlete_entries[[#Headers],[Result]],Results__5[#Headers],0)),"0. None")</f>
        <v>0. None</v>
      </c>
      <c r="J117" s="1" t="str">
        <f>IF(AND(athlete_entries[[#This Row],[Result]]="2. Silver",K117=2),"0. None",IF(AND(athlete_entries[[#This Row],[Result]]="3. Bronze",K117=3),"0. None",athlete_entries[[#This Row],[Result]]))</f>
        <v>0. None</v>
      </c>
      <c r="K117" s="1">
        <f>INDEX(Categories_and_entries__2[[#All],[Category]:[Entries]],MATCH(athlete_entries[[#This Row],[CATEGORY]],Categories_and_entries__2[[#All],[Category]],0),MATCH("Entries",Categories_and_entries__2[[#Headers],[Category]:[Entries]],0))</f>
        <v>13</v>
      </c>
      <c r="L117" s="1">
        <f>COUNTIFS(athlete_entries[CATEGORY],athlete_entries[[#This Row],[CATEGORY]],athlete_entries[Club Full],athlete_entries[[#This Row],[Club Full]])</f>
        <v>1</v>
      </c>
      <c r="M117" s="1" t="str">
        <f>INDEX(Participation_Count_Clubs__24[#All],MATCH(athlete_entries[[#This Row],[Club Full]],Participation_Count_Clubs__24[[#All],[Club Full]],0),MATCH("Club Size Entries",Participation_Count_Clubs__24[#Headers],0))</f>
        <v>L</v>
      </c>
    </row>
    <row r="118" spans="1:13" x14ac:dyDescent="0.25">
      <c r="A118" t="s">
        <v>9</v>
      </c>
      <c r="B118" t="s">
        <v>628</v>
      </c>
      <c r="C118" t="s">
        <v>147</v>
      </c>
      <c r="D118" s="1" t="str">
        <f>VLOOKUP(athlete_entries[[#This Row],[CATEGORY]],Categories!$A$1:$F$106,2,FALSE)</f>
        <v>Individual</v>
      </c>
      <c r="E118" s="1" t="str">
        <f>VLOOKUP(athlete_entries[[#This Row],[CATEGORY]],Categories!$A$1:$F$106,3,FALSE)</f>
        <v>Patterns</v>
      </c>
      <c r="F118" s="1" t="str">
        <f>VLOOKUP(athlete_entries[[#This Row],[CATEGORY]],Categories!$A$1:$F$106,4,FALSE)</f>
        <v>Youth</v>
      </c>
      <c r="G118" s="1" t="str">
        <f>VLOOKUP(athlete_entries[[#This Row],[CATEGORY]],Categories!$A$1:$F$106,5,FALSE)</f>
        <v>Male</v>
      </c>
      <c r="H118" s="1" t="str">
        <f>VLOOKUP(athlete_entries[[#This Row],[CATEGORY]],Categories!$A$1:$F$106,6,FALSE)</f>
        <v>C G10-G05</v>
      </c>
      <c r="I118" s="1" t="str">
        <f t="array" ref="I118">_xlfn.IFNA(INDEX(Results__5[#All],MATCH(athlete_entries[[#This Row],[CATEGORY]]&amp;athlete_entries[[#This Row],[Name]],Results__5[[#All],[Category]]&amp;Results__5[[#All],[Name]],0),MATCH(athlete_entries[[#Headers],[Result]],Results__5[#Headers],0)),"0. None")</f>
        <v>0. None</v>
      </c>
      <c r="J118" s="1" t="str">
        <f>IF(AND(athlete_entries[[#This Row],[Result]]="2. Silver",K118=2),"0. None",IF(AND(athlete_entries[[#This Row],[Result]]="3. Bronze",K118=3),"0. None",athlete_entries[[#This Row],[Result]]))</f>
        <v>0. None</v>
      </c>
      <c r="K118" s="1">
        <f>INDEX(Categories_and_entries__2[[#All],[Category]:[Entries]],MATCH(athlete_entries[[#This Row],[CATEGORY]],Categories_and_entries__2[[#All],[Category]],0),MATCH("Entries",Categories_and_entries__2[[#Headers],[Category]:[Entries]],0))</f>
        <v>22</v>
      </c>
      <c r="L118" s="1">
        <f>COUNTIFS(athlete_entries[CATEGORY],athlete_entries[[#This Row],[CATEGORY]],athlete_entries[Club Full],athlete_entries[[#This Row],[Club Full]])</f>
        <v>3</v>
      </c>
      <c r="M118" s="1" t="str">
        <f>INDEX(Participation_Count_Clubs__24[#All],MATCH(athlete_entries[[#This Row],[Club Full]],Participation_Count_Clubs__24[[#All],[Club Full]],0),MATCH("Club Size Entries",Participation_Count_Clubs__24[#Headers],0))</f>
        <v>L</v>
      </c>
    </row>
    <row r="119" spans="1:13" x14ac:dyDescent="0.25">
      <c r="A119" t="s">
        <v>9</v>
      </c>
      <c r="B119" t="s">
        <v>500</v>
      </c>
      <c r="C119" t="s">
        <v>147</v>
      </c>
      <c r="D119" s="1" t="str">
        <f>VLOOKUP(athlete_entries[[#This Row],[CATEGORY]],Categories!$A$1:$F$106,2,FALSE)</f>
        <v>Individual</v>
      </c>
      <c r="E119" s="1" t="str">
        <f>VLOOKUP(athlete_entries[[#This Row],[CATEGORY]],Categories!$A$1:$F$106,3,FALSE)</f>
        <v>Patterns</v>
      </c>
      <c r="F119" s="1" t="str">
        <f>VLOOKUP(athlete_entries[[#This Row],[CATEGORY]],Categories!$A$1:$F$106,4,FALSE)</f>
        <v>Youth</v>
      </c>
      <c r="G119" s="1" t="str">
        <f>VLOOKUP(athlete_entries[[#This Row],[CATEGORY]],Categories!$A$1:$F$106,5,FALSE)</f>
        <v>Male</v>
      </c>
      <c r="H119" s="1" t="str">
        <f>VLOOKUP(athlete_entries[[#This Row],[CATEGORY]],Categories!$A$1:$F$106,6,FALSE)</f>
        <v>C G10-G05</v>
      </c>
      <c r="I119" s="1" t="str">
        <f t="array" ref="I119">_xlfn.IFNA(INDEX(Results__5[#All],MATCH(athlete_entries[[#This Row],[CATEGORY]]&amp;athlete_entries[[#This Row],[Name]],Results__5[[#All],[Category]]&amp;Results__5[[#All],[Name]],0),MATCH(athlete_entries[[#Headers],[Result]],Results__5[#Headers],0)),"0. None")</f>
        <v>0. None</v>
      </c>
      <c r="J119" s="1" t="str">
        <f>IF(AND(athlete_entries[[#This Row],[Result]]="2. Silver",K119=2),"0. None",IF(AND(athlete_entries[[#This Row],[Result]]="3. Bronze",K119=3),"0. None",athlete_entries[[#This Row],[Result]]))</f>
        <v>0. None</v>
      </c>
      <c r="K119" s="1">
        <f>INDEX(Categories_and_entries__2[[#All],[Category]:[Entries]],MATCH(athlete_entries[[#This Row],[CATEGORY]],Categories_and_entries__2[[#All],[Category]],0),MATCH("Entries",Categories_and_entries__2[[#Headers],[Category]:[Entries]],0))</f>
        <v>22</v>
      </c>
      <c r="L119" s="1">
        <f>COUNTIFS(athlete_entries[CATEGORY],athlete_entries[[#This Row],[CATEGORY]],athlete_entries[Club Full],athlete_entries[[#This Row],[Club Full]])</f>
        <v>3</v>
      </c>
      <c r="M119" s="1" t="str">
        <f>INDEX(Participation_Count_Clubs__24[#All],MATCH(athlete_entries[[#This Row],[Club Full]],Participation_Count_Clubs__24[[#All],[Club Full]],0),MATCH("Club Size Entries",Participation_Count_Clubs__24[#Headers],0))</f>
        <v>L</v>
      </c>
    </row>
    <row r="120" spans="1:13" x14ac:dyDescent="0.25">
      <c r="A120" t="s">
        <v>9</v>
      </c>
      <c r="B120" t="s">
        <v>331</v>
      </c>
      <c r="C120" t="s">
        <v>147</v>
      </c>
      <c r="D120" s="1" t="str">
        <f>VLOOKUP(athlete_entries[[#This Row],[CATEGORY]],Categories!$A$1:$F$106,2,FALSE)</f>
        <v>Individual</v>
      </c>
      <c r="E120" s="1" t="str">
        <f>VLOOKUP(athlete_entries[[#This Row],[CATEGORY]],Categories!$A$1:$F$106,3,FALSE)</f>
        <v>Patterns</v>
      </c>
      <c r="F120" s="1" t="str">
        <f>VLOOKUP(athlete_entries[[#This Row],[CATEGORY]],Categories!$A$1:$F$106,4,FALSE)</f>
        <v>Youth</v>
      </c>
      <c r="G120" s="1" t="str">
        <f>VLOOKUP(athlete_entries[[#This Row],[CATEGORY]],Categories!$A$1:$F$106,5,FALSE)</f>
        <v>Male</v>
      </c>
      <c r="H120" s="1" t="str">
        <f>VLOOKUP(athlete_entries[[#This Row],[CATEGORY]],Categories!$A$1:$F$106,6,FALSE)</f>
        <v>C G10-G05</v>
      </c>
      <c r="I120" s="1" t="str">
        <f t="array" ref="I120">_xlfn.IFNA(INDEX(Results__5[#All],MATCH(athlete_entries[[#This Row],[CATEGORY]]&amp;athlete_entries[[#This Row],[Name]],Results__5[[#All],[Category]]&amp;Results__5[[#All],[Name]],0),MATCH(athlete_entries[[#Headers],[Result]],Results__5[#Headers],0)),"0. None")</f>
        <v>3. Bronze</v>
      </c>
      <c r="J120" s="1" t="str">
        <f>IF(AND(athlete_entries[[#This Row],[Result]]="2. Silver",K120=2),"0. None",IF(AND(athlete_entries[[#This Row],[Result]]="3. Bronze",K120=3),"0. None",athlete_entries[[#This Row],[Result]]))</f>
        <v>3. Bronze</v>
      </c>
      <c r="K120" s="1">
        <f>INDEX(Categories_and_entries__2[[#All],[Category]:[Entries]],MATCH(athlete_entries[[#This Row],[CATEGORY]],Categories_and_entries__2[[#All],[Category]],0),MATCH("Entries",Categories_and_entries__2[[#Headers],[Category]:[Entries]],0))</f>
        <v>22</v>
      </c>
      <c r="L120" s="1">
        <f>COUNTIFS(athlete_entries[CATEGORY],athlete_entries[[#This Row],[CATEGORY]],athlete_entries[Club Full],athlete_entries[[#This Row],[Club Full]])</f>
        <v>3</v>
      </c>
      <c r="M120" s="1" t="str">
        <f>INDEX(Participation_Count_Clubs__24[#All],MATCH(athlete_entries[[#This Row],[Club Full]],Participation_Count_Clubs__24[[#All],[Club Full]],0),MATCH("Club Size Entries",Participation_Count_Clubs__24[#Headers],0))</f>
        <v>L</v>
      </c>
    </row>
    <row r="121" spans="1:13" x14ac:dyDescent="0.25">
      <c r="A121" t="s">
        <v>16</v>
      </c>
      <c r="B121" t="s">
        <v>306</v>
      </c>
      <c r="C121" t="s">
        <v>147</v>
      </c>
      <c r="D121" s="1" t="str">
        <f>VLOOKUP(athlete_entries[[#This Row],[CATEGORY]],Categories!$A$1:$F$106,2,FALSE)</f>
        <v>Individual</v>
      </c>
      <c r="E121" s="1" t="str">
        <f>VLOOKUP(athlete_entries[[#This Row],[CATEGORY]],Categories!$A$1:$F$106,3,FALSE)</f>
        <v>Patterns</v>
      </c>
      <c r="F121" s="1" t="str">
        <f>VLOOKUP(athlete_entries[[#This Row],[CATEGORY]],Categories!$A$1:$F$106,4,FALSE)</f>
        <v>Junior</v>
      </c>
      <c r="G121" s="1" t="str">
        <f>VLOOKUP(athlete_entries[[#This Row],[CATEGORY]],Categories!$A$1:$F$106,5,FALSE)</f>
        <v>Male</v>
      </c>
      <c r="H121" s="1" t="str">
        <f>VLOOKUP(athlete_entries[[#This Row],[CATEGORY]],Categories!$A$1:$F$106,6,FALSE)</f>
        <v>A D01-D06</v>
      </c>
      <c r="I121" s="1" t="str">
        <f t="array" ref="I121">_xlfn.IFNA(INDEX(Results__5[#All],MATCH(athlete_entries[[#This Row],[CATEGORY]]&amp;athlete_entries[[#This Row],[Name]],Results__5[[#All],[Category]]&amp;Results__5[[#All],[Name]],0),MATCH(athlete_entries[[#Headers],[Result]],Results__5[#Headers],0)),"0. None")</f>
        <v>0. None</v>
      </c>
      <c r="J121" s="1" t="str">
        <f>IF(AND(athlete_entries[[#This Row],[Result]]="2. Silver",K121=2),"0. None",IF(AND(athlete_entries[[#This Row],[Result]]="3. Bronze",K121=3),"0. None",athlete_entries[[#This Row],[Result]]))</f>
        <v>0. None</v>
      </c>
      <c r="K121" s="1">
        <f>INDEX(Categories_and_entries__2[[#All],[Category]:[Entries]],MATCH(athlete_entries[[#This Row],[CATEGORY]],Categories_and_entries__2[[#All],[Category]],0),MATCH("Entries",Categories_and_entries__2[[#Headers],[Category]:[Entries]],0))</f>
        <v>26</v>
      </c>
      <c r="L121" s="1">
        <f>COUNTIFS(athlete_entries[CATEGORY],athlete_entries[[#This Row],[CATEGORY]],athlete_entries[Club Full],athlete_entries[[#This Row],[Club Full]])</f>
        <v>1</v>
      </c>
      <c r="M121" s="1" t="str">
        <f>INDEX(Participation_Count_Clubs__24[#All],MATCH(athlete_entries[[#This Row],[Club Full]],Participation_Count_Clubs__24[[#All],[Club Full]],0),MATCH("Club Size Entries",Participation_Count_Clubs__24[#Headers],0))</f>
        <v>L</v>
      </c>
    </row>
    <row r="122" spans="1:13" x14ac:dyDescent="0.25">
      <c r="A122" t="s">
        <v>18</v>
      </c>
      <c r="B122" t="s">
        <v>250</v>
      </c>
      <c r="C122" t="s">
        <v>147</v>
      </c>
      <c r="D122" s="1" t="str">
        <f>VLOOKUP(athlete_entries[[#This Row],[CATEGORY]],Categories!$A$1:$F$106,2,FALSE)</f>
        <v>Individual</v>
      </c>
      <c r="E122" s="1" t="str">
        <f>VLOOKUP(athlete_entries[[#This Row],[CATEGORY]],Categories!$A$1:$F$106,3,FALSE)</f>
        <v>Patterns</v>
      </c>
      <c r="F122" s="1" t="str">
        <f>VLOOKUP(athlete_entries[[#This Row],[CATEGORY]],Categories!$A$1:$F$106,4,FALSE)</f>
        <v>Junior</v>
      </c>
      <c r="G122" s="1" t="str">
        <f>VLOOKUP(athlete_entries[[#This Row],[CATEGORY]],Categories!$A$1:$F$106,5,FALSE)</f>
        <v>Male</v>
      </c>
      <c r="H122" s="1" t="str">
        <f>VLOOKUP(athlete_entries[[#This Row],[CATEGORY]],Categories!$A$1:$F$106,6,FALSE)</f>
        <v>C G10-G05</v>
      </c>
      <c r="I122" s="1" t="str">
        <f t="array" ref="I122">_xlfn.IFNA(INDEX(Results__5[#All],MATCH(athlete_entries[[#This Row],[CATEGORY]]&amp;athlete_entries[[#This Row],[Name]],Results__5[[#All],[Category]]&amp;Results__5[[#All],[Name]],0),MATCH(athlete_entries[[#Headers],[Result]],Results__5[#Headers],0)),"0. None")</f>
        <v>2. Silver</v>
      </c>
      <c r="J122" s="1" t="str">
        <f>IF(AND(athlete_entries[[#This Row],[Result]]="2. Silver",K122=2),"0. None",IF(AND(athlete_entries[[#This Row],[Result]]="3. Bronze",K122=3),"0. None",athlete_entries[[#This Row],[Result]]))</f>
        <v>2. Silver</v>
      </c>
      <c r="K122" s="1">
        <f>INDEX(Categories_and_entries__2[[#All],[Category]:[Entries]],MATCH(athlete_entries[[#This Row],[CATEGORY]],Categories_and_entries__2[[#All],[Category]],0),MATCH("Entries",Categories_and_entries__2[[#Headers],[Category]:[Entries]],0))</f>
        <v>4</v>
      </c>
      <c r="L122" s="1">
        <f>COUNTIFS(athlete_entries[CATEGORY],athlete_entries[[#This Row],[CATEGORY]],athlete_entries[Club Full],athlete_entries[[#This Row],[Club Full]])</f>
        <v>1</v>
      </c>
      <c r="M122" s="1" t="str">
        <f>INDEX(Participation_Count_Clubs__24[#All],MATCH(athlete_entries[[#This Row],[Club Full]],Participation_Count_Clubs__24[[#All],[Club Full]],0),MATCH("Club Size Entries",Participation_Count_Clubs__24[#Headers],0))</f>
        <v>L</v>
      </c>
    </row>
    <row r="123" spans="1:13" x14ac:dyDescent="0.25">
      <c r="A123" t="s">
        <v>25</v>
      </c>
      <c r="B123" t="s">
        <v>146</v>
      </c>
      <c r="C123" t="s">
        <v>147</v>
      </c>
      <c r="D123" s="1" t="str">
        <f>VLOOKUP(athlete_entries[[#This Row],[CATEGORY]],Categories!$A$1:$F$106,2,FALSE)</f>
        <v>Individual</v>
      </c>
      <c r="E123" s="1" t="str">
        <f>VLOOKUP(athlete_entries[[#This Row],[CATEGORY]],Categories!$A$1:$F$106,3,FALSE)</f>
        <v>Patterns</v>
      </c>
      <c r="F123" s="1" t="str">
        <f>VLOOKUP(athlete_entries[[#This Row],[CATEGORY]],Categories!$A$1:$F$106,4,FALSE)</f>
        <v>Senior</v>
      </c>
      <c r="G123" s="1" t="str">
        <f>VLOOKUP(athlete_entries[[#This Row],[CATEGORY]],Categories!$A$1:$F$106,5,FALSE)</f>
        <v>Female</v>
      </c>
      <c r="H123" s="1" t="str">
        <f>VLOOKUP(athlete_entries[[#This Row],[CATEGORY]],Categories!$A$1:$F$106,6,FALSE)</f>
        <v>C G10-G05</v>
      </c>
      <c r="I123" s="1" t="str">
        <f t="array" ref="I123">_xlfn.IFNA(INDEX(Results__5[#All],MATCH(athlete_entries[[#This Row],[CATEGORY]]&amp;athlete_entries[[#This Row],[Name]],Results__5[[#All],[Category]]&amp;Results__5[[#All],[Name]],0),MATCH(athlete_entries[[#Headers],[Result]],Results__5[#Headers],0)),"0. None")</f>
        <v>1. Gold</v>
      </c>
      <c r="J123" s="1" t="str">
        <f>IF(AND(athlete_entries[[#This Row],[Result]]="2. Silver",K123=2),"0. None",IF(AND(athlete_entries[[#This Row],[Result]]="3. Bronze",K123=3),"0. None",athlete_entries[[#This Row],[Result]]))</f>
        <v>1. Gold</v>
      </c>
      <c r="K123" s="1">
        <f>INDEX(Categories_and_entries__2[[#All],[Category]:[Entries]],MATCH(athlete_entries[[#This Row],[CATEGORY]],Categories_and_entries__2[[#All],[Category]],0),MATCH("Entries",Categories_and_entries__2[[#Headers],[Category]:[Entries]],0))</f>
        <v>5</v>
      </c>
      <c r="L123" s="1">
        <f>COUNTIFS(athlete_entries[CATEGORY],athlete_entries[[#This Row],[CATEGORY]],athlete_entries[Club Full],athlete_entries[[#This Row],[Club Full]])</f>
        <v>1</v>
      </c>
      <c r="M123" s="1" t="str">
        <f>INDEX(Participation_Count_Clubs__24[#All],MATCH(athlete_entries[[#This Row],[Club Full]],Participation_Count_Clubs__24[[#All],[Club Full]],0),MATCH("Club Size Entries",Participation_Count_Clubs__24[#Headers],0))</f>
        <v>L</v>
      </c>
    </row>
    <row r="124" spans="1:13" x14ac:dyDescent="0.25">
      <c r="A124" t="s">
        <v>28</v>
      </c>
      <c r="B124" t="s">
        <v>151</v>
      </c>
      <c r="C124" t="s">
        <v>147</v>
      </c>
      <c r="D124" s="1" t="str">
        <f>VLOOKUP(athlete_entries[[#This Row],[CATEGORY]],Categories!$A$1:$F$106,2,FALSE)</f>
        <v>Individual</v>
      </c>
      <c r="E124" s="1" t="str">
        <f>VLOOKUP(athlete_entries[[#This Row],[CATEGORY]],Categories!$A$1:$F$106,3,FALSE)</f>
        <v>Patterns</v>
      </c>
      <c r="F124" s="1" t="str">
        <f>VLOOKUP(athlete_entries[[#This Row],[CATEGORY]],Categories!$A$1:$F$106,4,FALSE)</f>
        <v>Senior</v>
      </c>
      <c r="G124" s="1" t="str">
        <f>VLOOKUP(athlete_entries[[#This Row],[CATEGORY]],Categories!$A$1:$F$106,5,FALSE)</f>
        <v>Male</v>
      </c>
      <c r="H124" s="1" t="str">
        <f>VLOOKUP(athlete_entries[[#This Row],[CATEGORY]],Categories!$A$1:$F$106,6,FALSE)</f>
        <v>A D01-D06</v>
      </c>
      <c r="I124" s="1" t="str">
        <f t="array" ref="I124">_xlfn.IFNA(INDEX(Results__5[#All],MATCH(athlete_entries[[#This Row],[CATEGORY]]&amp;athlete_entries[[#This Row],[Name]],Results__5[[#All],[Category]]&amp;Results__5[[#All],[Name]],0),MATCH(athlete_entries[[#Headers],[Result]],Results__5[#Headers],0)),"0. None")</f>
        <v>1. Gold</v>
      </c>
      <c r="J124" s="1" t="str">
        <f>IF(AND(athlete_entries[[#This Row],[Result]]="2. Silver",K124=2),"0. None",IF(AND(athlete_entries[[#This Row],[Result]]="3. Bronze",K124=3),"0. None",athlete_entries[[#This Row],[Result]]))</f>
        <v>1. Gold</v>
      </c>
      <c r="K124" s="1">
        <f>INDEX(Categories_and_entries__2[[#All],[Category]:[Entries]],MATCH(athlete_entries[[#This Row],[CATEGORY]],Categories_and_entries__2[[#All],[Category]],0),MATCH("Entries",Categories_and_entries__2[[#Headers],[Category]:[Entries]],0))</f>
        <v>6</v>
      </c>
      <c r="L124" s="1">
        <f>COUNTIFS(athlete_entries[CATEGORY],athlete_entries[[#This Row],[CATEGORY]],athlete_entries[Club Full],athlete_entries[[#This Row],[Club Full]])</f>
        <v>1</v>
      </c>
      <c r="M124" s="1" t="str">
        <f>INDEX(Participation_Count_Clubs__24[#All],MATCH(athlete_entries[[#This Row],[Club Full]],Participation_Count_Clubs__24[[#All],[Club Full]],0),MATCH("Club Size Entries",Participation_Count_Clubs__24[#Headers],0))</f>
        <v>L</v>
      </c>
    </row>
    <row r="125" spans="1:13" x14ac:dyDescent="0.25">
      <c r="A125" t="s">
        <v>36</v>
      </c>
      <c r="B125" t="s">
        <v>355</v>
      </c>
      <c r="C125" t="s">
        <v>147</v>
      </c>
      <c r="D125" s="1" t="str">
        <f>VLOOKUP(athlete_entries[[#This Row],[CATEGORY]],Categories!$A$1:$F$106,2,FALSE)</f>
        <v>Individual</v>
      </c>
      <c r="E125" s="1" t="str">
        <f>VLOOKUP(athlete_entries[[#This Row],[CATEGORY]],Categories!$A$1:$F$106,3,FALSE)</f>
        <v>Patterns</v>
      </c>
      <c r="F125" s="1" t="str">
        <f>VLOOKUP(athlete_entries[[#This Row],[CATEGORY]],Categories!$A$1:$F$106,4,FALSE)</f>
        <v>Youth</v>
      </c>
      <c r="G125" s="1" t="str">
        <f>VLOOKUP(athlete_entries[[#This Row],[CATEGORY]],Categories!$A$1:$F$106,5,FALSE)</f>
        <v>Mixed</v>
      </c>
      <c r="H125" s="1" t="str">
        <f>VLOOKUP(athlete_entries[[#This Row],[CATEGORY]],Categories!$A$1:$F$106,6,FALSE)</f>
        <v>C G10-G05</v>
      </c>
      <c r="I125" s="1" t="str">
        <f t="array" ref="I125">_xlfn.IFNA(INDEX(Results__5[#All],MATCH(athlete_entries[[#This Row],[CATEGORY]]&amp;athlete_entries[[#This Row],[Name]],Results__5[[#All],[Category]]&amp;Results__5[[#All],[Name]],0),MATCH(athlete_entries[[#Headers],[Result]],Results__5[#Headers],0)),"0. None")</f>
        <v>0. None</v>
      </c>
      <c r="J125" s="1" t="str">
        <f>IF(AND(athlete_entries[[#This Row],[Result]]="2. Silver",K125=2),"0. None",IF(AND(athlete_entries[[#This Row],[Result]]="3. Bronze",K125=3),"0. None",athlete_entries[[#This Row],[Result]]))</f>
        <v>0. None</v>
      </c>
      <c r="K125" s="1">
        <f>INDEX(Categories_and_entries__2[[#All],[Category]:[Entries]],MATCH(athlete_entries[[#This Row],[CATEGORY]],Categories_and_entries__2[[#All],[Category]],0),MATCH("Entries",Categories_and_entries__2[[#Headers],[Category]:[Entries]],0))</f>
        <v>95</v>
      </c>
      <c r="L125" s="1">
        <f>COUNTIFS(athlete_entries[CATEGORY],athlete_entries[[#This Row],[CATEGORY]],athlete_entries[Club Full],athlete_entries[[#This Row],[Club Full]])</f>
        <v>5</v>
      </c>
      <c r="M125" s="1" t="str">
        <f>INDEX(Participation_Count_Clubs__24[#All],MATCH(athlete_entries[[#This Row],[Club Full]],Participation_Count_Clubs__24[[#All],[Club Full]],0),MATCH("Club Size Entries",Participation_Count_Clubs__24[#Headers],0))</f>
        <v>L</v>
      </c>
    </row>
    <row r="126" spans="1:13" x14ac:dyDescent="0.25">
      <c r="A126" t="s">
        <v>36</v>
      </c>
      <c r="B126" t="s">
        <v>628</v>
      </c>
      <c r="C126" t="s">
        <v>147</v>
      </c>
      <c r="D126" s="1" t="str">
        <f>VLOOKUP(athlete_entries[[#This Row],[CATEGORY]],Categories!$A$1:$F$106,2,FALSE)</f>
        <v>Individual</v>
      </c>
      <c r="E126" s="1" t="str">
        <f>VLOOKUP(athlete_entries[[#This Row],[CATEGORY]],Categories!$A$1:$F$106,3,FALSE)</f>
        <v>Patterns</v>
      </c>
      <c r="F126" s="1" t="str">
        <f>VLOOKUP(athlete_entries[[#This Row],[CATEGORY]],Categories!$A$1:$F$106,4,FALSE)</f>
        <v>Youth</v>
      </c>
      <c r="G126" s="1" t="str">
        <f>VLOOKUP(athlete_entries[[#This Row],[CATEGORY]],Categories!$A$1:$F$106,5,FALSE)</f>
        <v>Mixed</v>
      </c>
      <c r="H126" s="1" t="str">
        <f>VLOOKUP(athlete_entries[[#This Row],[CATEGORY]],Categories!$A$1:$F$106,6,FALSE)</f>
        <v>C G10-G05</v>
      </c>
      <c r="I126" s="1" t="str">
        <f t="array" ref="I126">_xlfn.IFNA(INDEX(Results__5[#All],MATCH(athlete_entries[[#This Row],[CATEGORY]]&amp;athlete_entries[[#This Row],[Name]],Results__5[[#All],[Category]]&amp;Results__5[[#All],[Name]],0),MATCH(athlete_entries[[#Headers],[Result]],Results__5[#Headers],0)),"0. None")</f>
        <v>0. None</v>
      </c>
      <c r="J126" s="1" t="str">
        <f>IF(AND(athlete_entries[[#This Row],[Result]]="2. Silver",K126=2),"0. None",IF(AND(athlete_entries[[#This Row],[Result]]="3. Bronze",K126=3),"0. None",athlete_entries[[#This Row],[Result]]))</f>
        <v>0. None</v>
      </c>
      <c r="K126" s="1">
        <f>INDEX(Categories_and_entries__2[[#All],[Category]:[Entries]],MATCH(athlete_entries[[#This Row],[CATEGORY]],Categories_and_entries__2[[#All],[Category]],0),MATCH("Entries",Categories_and_entries__2[[#Headers],[Category]:[Entries]],0))</f>
        <v>95</v>
      </c>
      <c r="L126" s="1">
        <f>COUNTIFS(athlete_entries[CATEGORY],athlete_entries[[#This Row],[CATEGORY]],athlete_entries[Club Full],athlete_entries[[#This Row],[Club Full]])</f>
        <v>5</v>
      </c>
      <c r="M126" s="1" t="str">
        <f>INDEX(Participation_Count_Clubs__24[#All],MATCH(athlete_entries[[#This Row],[Club Full]],Participation_Count_Clubs__24[[#All],[Club Full]],0),MATCH("Club Size Entries",Participation_Count_Clubs__24[#Headers],0))</f>
        <v>L</v>
      </c>
    </row>
    <row r="127" spans="1:13" x14ac:dyDescent="0.25">
      <c r="A127" t="s">
        <v>36</v>
      </c>
      <c r="B127" t="s">
        <v>574</v>
      </c>
      <c r="C127" t="s">
        <v>147</v>
      </c>
      <c r="D127" s="1" t="str">
        <f>VLOOKUP(athlete_entries[[#This Row],[CATEGORY]],Categories!$A$1:$F$106,2,FALSE)</f>
        <v>Individual</v>
      </c>
      <c r="E127" s="1" t="str">
        <f>VLOOKUP(athlete_entries[[#This Row],[CATEGORY]],Categories!$A$1:$F$106,3,FALSE)</f>
        <v>Patterns</v>
      </c>
      <c r="F127" s="1" t="str">
        <f>VLOOKUP(athlete_entries[[#This Row],[CATEGORY]],Categories!$A$1:$F$106,4,FALSE)</f>
        <v>Youth</v>
      </c>
      <c r="G127" s="1" t="str">
        <f>VLOOKUP(athlete_entries[[#This Row],[CATEGORY]],Categories!$A$1:$F$106,5,FALSE)</f>
        <v>Mixed</v>
      </c>
      <c r="H127" s="1" t="str">
        <f>VLOOKUP(athlete_entries[[#This Row],[CATEGORY]],Categories!$A$1:$F$106,6,FALSE)</f>
        <v>C G10-G05</v>
      </c>
      <c r="I127" s="1" t="str">
        <f t="array" ref="I127">_xlfn.IFNA(INDEX(Results__5[#All],MATCH(athlete_entries[[#This Row],[CATEGORY]]&amp;athlete_entries[[#This Row],[Name]],Results__5[[#All],[Category]]&amp;Results__5[[#All],[Name]],0),MATCH(athlete_entries[[#Headers],[Result]],Results__5[#Headers],0)),"0. None")</f>
        <v>0. None</v>
      </c>
      <c r="J127" s="1" t="str">
        <f>IF(AND(athlete_entries[[#This Row],[Result]]="2. Silver",K127=2),"0. None",IF(AND(athlete_entries[[#This Row],[Result]]="3. Bronze",K127=3),"0. None",athlete_entries[[#This Row],[Result]]))</f>
        <v>0. None</v>
      </c>
      <c r="K127" s="1">
        <f>INDEX(Categories_and_entries__2[[#All],[Category]:[Entries]],MATCH(athlete_entries[[#This Row],[CATEGORY]],Categories_and_entries__2[[#All],[Category]],0),MATCH("Entries",Categories_and_entries__2[[#Headers],[Category]:[Entries]],0))</f>
        <v>95</v>
      </c>
      <c r="L127" s="1">
        <f>COUNTIFS(athlete_entries[CATEGORY],athlete_entries[[#This Row],[CATEGORY]],athlete_entries[Club Full],athlete_entries[[#This Row],[Club Full]])</f>
        <v>5</v>
      </c>
      <c r="M127" s="1" t="str">
        <f>INDEX(Participation_Count_Clubs__24[#All],MATCH(athlete_entries[[#This Row],[Club Full]],Participation_Count_Clubs__24[[#All],[Club Full]],0),MATCH("Club Size Entries",Participation_Count_Clubs__24[#Headers],0))</f>
        <v>L</v>
      </c>
    </row>
    <row r="128" spans="1:13" x14ac:dyDescent="0.25">
      <c r="A128" t="s">
        <v>36</v>
      </c>
      <c r="B128" t="s">
        <v>500</v>
      </c>
      <c r="C128" t="s">
        <v>147</v>
      </c>
      <c r="D128" s="1" t="str">
        <f>VLOOKUP(athlete_entries[[#This Row],[CATEGORY]],Categories!$A$1:$F$106,2,FALSE)</f>
        <v>Individual</v>
      </c>
      <c r="E128" s="1" t="str">
        <f>VLOOKUP(athlete_entries[[#This Row],[CATEGORY]],Categories!$A$1:$F$106,3,FALSE)</f>
        <v>Patterns</v>
      </c>
      <c r="F128" s="1" t="str">
        <f>VLOOKUP(athlete_entries[[#This Row],[CATEGORY]],Categories!$A$1:$F$106,4,FALSE)</f>
        <v>Youth</v>
      </c>
      <c r="G128" s="1" t="str">
        <f>VLOOKUP(athlete_entries[[#This Row],[CATEGORY]],Categories!$A$1:$F$106,5,FALSE)</f>
        <v>Mixed</v>
      </c>
      <c r="H128" s="1" t="str">
        <f>VLOOKUP(athlete_entries[[#This Row],[CATEGORY]],Categories!$A$1:$F$106,6,FALSE)</f>
        <v>C G10-G05</v>
      </c>
      <c r="I128" s="1" t="str">
        <f t="array" ref="I128">_xlfn.IFNA(INDEX(Results__5[#All],MATCH(athlete_entries[[#This Row],[CATEGORY]]&amp;athlete_entries[[#This Row],[Name]],Results__5[[#All],[Category]]&amp;Results__5[[#All],[Name]],0),MATCH(athlete_entries[[#Headers],[Result]],Results__5[#Headers],0)),"0. None")</f>
        <v>0. None</v>
      </c>
      <c r="J128" s="1" t="str">
        <f>IF(AND(athlete_entries[[#This Row],[Result]]="2. Silver",K128=2),"0. None",IF(AND(athlete_entries[[#This Row],[Result]]="3. Bronze",K128=3),"0. None",athlete_entries[[#This Row],[Result]]))</f>
        <v>0. None</v>
      </c>
      <c r="K128" s="1">
        <f>INDEX(Categories_and_entries__2[[#All],[Category]:[Entries]],MATCH(athlete_entries[[#This Row],[CATEGORY]],Categories_and_entries__2[[#All],[Category]],0),MATCH("Entries",Categories_and_entries__2[[#Headers],[Category]:[Entries]],0))</f>
        <v>95</v>
      </c>
      <c r="L128" s="1">
        <f>COUNTIFS(athlete_entries[CATEGORY],athlete_entries[[#This Row],[CATEGORY]],athlete_entries[Club Full],athlete_entries[[#This Row],[Club Full]])</f>
        <v>5</v>
      </c>
      <c r="M128" s="1" t="str">
        <f>INDEX(Participation_Count_Clubs__24[#All],MATCH(athlete_entries[[#This Row],[Club Full]],Participation_Count_Clubs__24[[#All],[Club Full]],0),MATCH("Club Size Entries",Participation_Count_Clubs__24[#Headers],0))</f>
        <v>L</v>
      </c>
    </row>
    <row r="129" spans="1:13" x14ac:dyDescent="0.25">
      <c r="A129" t="s">
        <v>36</v>
      </c>
      <c r="B129" t="s">
        <v>331</v>
      </c>
      <c r="C129" t="s">
        <v>147</v>
      </c>
      <c r="D129" s="1" t="str">
        <f>VLOOKUP(athlete_entries[[#This Row],[CATEGORY]],Categories!$A$1:$F$106,2,FALSE)</f>
        <v>Individual</v>
      </c>
      <c r="E129" s="1" t="str">
        <f>VLOOKUP(athlete_entries[[#This Row],[CATEGORY]],Categories!$A$1:$F$106,3,FALSE)</f>
        <v>Patterns</v>
      </c>
      <c r="F129" s="1" t="str">
        <f>VLOOKUP(athlete_entries[[#This Row],[CATEGORY]],Categories!$A$1:$F$106,4,FALSE)</f>
        <v>Youth</v>
      </c>
      <c r="G129" s="1" t="str">
        <f>VLOOKUP(athlete_entries[[#This Row],[CATEGORY]],Categories!$A$1:$F$106,5,FALSE)</f>
        <v>Mixed</v>
      </c>
      <c r="H129" s="1" t="str">
        <f>VLOOKUP(athlete_entries[[#This Row],[CATEGORY]],Categories!$A$1:$F$106,6,FALSE)</f>
        <v>C G10-G05</v>
      </c>
      <c r="I129" s="1" t="str">
        <f t="array" ref="I129">_xlfn.IFNA(INDEX(Results__5[#All],MATCH(athlete_entries[[#This Row],[CATEGORY]]&amp;athlete_entries[[#This Row],[Name]],Results__5[[#All],[Category]]&amp;Results__5[[#All],[Name]],0),MATCH(athlete_entries[[#Headers],[Result]],Results__5[#Headers],0)),"0. None")</f>
        <v>0. None</v>
      </c>
      <c r="J129" s="1" t="str">
        <f>IF(AND(athlete_entries[[#This Row],[Result]]="2. Silver",K129=2),"0. None",IF(AND(athlete_entries[[#This Row],[Result]]="3. Bronze",K129=3),"0. None",athlete_entries[[#This Row],[Result]]))</f>
        <v>0. None</v>
      </c>
      <c r="K129" s="1">
        <f>INDEX(Categories_and_entries__2[[#All],[Category]:[Entries]],MATCH(athlete_entries[[#This Row],[CATEGORY]],Categories_and_entries__2[[#All],[Category]],0),MATCH("Entries",Categories_and_entries__2[[#Headers],[Category]:[Entries]],0))</f>
        <v>95</v>
      </c>
      <c r="L129" s="1">
        <f>COUNTIFS(athlete_entries[CATEGORY],athlete_entries[[#This Row],[CATEGORY]],athlete_entries[Club Full],athlete_entries[[#This Row],[Club Full]])</f>
        <v>5</v>
      </c>
      <c r="M129" s="1" t="str">
        <f>INDEX(Participation_Count_Clubs__24[#All],MATCH(athlete_entries[[#This Row],[Club Full]],Participation_Count_Clubs__24[[#All],[Club Full]],0),MATCH("Club Size Entries",Participation_Count_Clubs__24[#Headers],0))</f>
        <v>L</v>
      </c>
    </row>
    <row r="130" spans="1:13" x14ac:dyDescent="0.25">
      <c r="A130" t="s">
        <v>37</v>
      </c>
      <c r="B130" t="s">
        <v>250</v>
      </c>
      <c r="C130" t="s">
        <v>147</v>
      </c>
      <c r="D130" s="1" t="str">
        <f>VLOOKUP(athlete_entries[[#This Row],[CATEGORY]],Categories!$A$1:$F$106,2,FALSE)</f>
        <v>Individual</v>
      </c>
      <c r="E130" s="1" t="str">
        <f>VLOOKUP(athlete_entries[[#This Row],[CATEGORY]],Categories!$A$1:$F$106,3,FALSE)</f>
        <v>Patterns</v>
      </c>
      <c r="F130" s="1" t="str">
        <f>VLOOKUP(athlete_entries[[#This Row],[CATEGORY]],Categories!$A$1:$F$106,4,FALSE)</f>
        <v>Junior-Senior-Veteran</v>
      </c>
      <c r="G130" s="1" t="str">
        <f>VLOOKUP(athlete_entries[[#This Row],[CATEGORY]],Categories!$A$1:$F$106,5,FALSE)</f>
        <v>Mixed</v>
      </c>
      <c r="H130" s="1" t="str">
        <f>VLOOKUP(athlete_entries[[#This Row],[CATEGORY]],Categories!$A$1:$F$106,6,FALSE)</f>
        <v>C G10-G05</v>
      </c>
      <c r="I130" s="1" t="str">
        <f t="array" ref="I130">_xlfn.IFNA(INDEX(Results__5[#All],MATCH(athlete_entries[[#This Row],[CATEGORY]]&amp;athlete_entries[[#This Row],[Name]],Results__5[[#All],[Category]]&amp;Results__5[[#All],[Name]],0),MATCH(athlete_entries[[#Headers],[Result]],Results__5[#Headers],0)),"0. None")</f>
        <v>2. Silver</v>
      </c>
      <c r="J130" s="1" t="str">
        <f>IF(AND(athlete_entries[[#This Row],[Result]]="2. Silver",K130=2),"0. None",IF(AND(athlete_entries[[#This Row],[Result]]="3. Bronze",K130=3),"0. None",athlete_entries[[#This Row],[Result]]))</f>
        <v>2. Silver</v>
      </c>
      <c r="K130" s="1">
        <f>INDEX(Categories_and_entries__2[[#All],[Category]:[Entries]],MATCH(athlete_entries[[#This Row],[CATEGORY]],Categories_and_entries__2[[#All],[Category]],0),MATCH("Entries",Categories_and_entries__2[[#Headers],[Category]:[Entries]],0))</f>
        <v>26</v>
      </c>
      <c r="L130" s="1">
        <f>COUNTIFS(athlete_entries[CATEGORY],athlete_entries[[#This Row],[CATEGORY]],athlete_entries[Club Full],athlete_entries[[#This Row],[Club Full]])</f>
        <v>2</v>
      </c>
      <c r="M130" s="1" t="str">
        <f>INDEX(Participation_Count_Clubs__24[#All],MATCH(athlete_entries[[#This Row],[Club Full]],Participation_Count_Clubs__24[[#All],[Club Full]],0),MATCH("Club Size Entries",Participation_Count_Clubs__24[#Headers],0))</f>
        <v>L</v>
      </c>
    </row>
    <row r="131" spans="1:13" x14ac:dyDescent="0.25">
      <c r="A131" t="s">
        <v>37</v>
      </c>
      <c r="B131" t="s">
        <v>146</v>
      </c>
      <c r="C131" t="s">
        <v>147</v>
      </c>
      <c r="D131" s="1" t="str">
        <f>VLOOKUP(athlete_entries[[#This Row],[CATEGORY]],Categories!$A$1:$F$106,2,FALSE)</f>
        <v>Individual</v>
      </c>
      <c r="E131" s="1" t="str">
        <f>VLOOKUP(athlete_entries[[#This Row],[CATEGORY]],Categories!$A$1:$F$106,3,FALSE)</f>
        <v>Patterns</v>
      </c>
      <c r="F131" s="1" t="str">
        <f>VLOOKUP(athlete_entries[[#This Row],[CATEGORY]],Categories!$A$1:$F$106,4,FALSE)</f>
        <v>Junior-Senior-Veteran</v>
      </c>
      <c r="G131" s="1" t="str">
        <f>VLOOKUP(athlete_entries[[#This Row],[CATEGORY]],Categories!$A$1:$F$106,5,FALSE)</f>
        <v>Mixed</v>
      </c>
      <c r="H131" s="1" t="str">
        <f>VLOOKUP(athlete_entries[[#This Row],[CATEGORY]],Categories!$A$1:$F$106,6,FALSE)</f>
        <v>C G10-G05</v>
      </c>
      <c r="I131" s="1" t="str">
        <f t="array" ref="I131">_xlfn.IFNA(INDEX(Results__5[#All],MATCH(athlete_entries[[#This Row],[CATEGORY]]&amp;athlete_entries[[#This Row],[Name]],Results__5[[#All],[Category]]&amp;Results__5[[#All],[Name]],0),MATCH(athlete_entries[[#Headers],[Result]],Results__5[#Headers],0)),"0. None")</f>
        <v>0. None</v>
      </c>
      <c r="J131" s="1" t="str">
        <f>IF(AND(athlete_entries[[#This Row],[Result]]="2. Silver",K131=2),"0. None",IF(AND(athlete_entries[[#This Row],[Result]]="3. Bronze",K131=3),"0. None",athlete_entries[[#This Row],[Result]]))</f>
        <v>0. None</v>
      </c>
      <c r="K131" s="1">
        <f>INDEX(Categories_and_entries__2[[#All],[Category]:[Entries]],MATCH(athlete_entries[[#This Row],[CATEGORY]],Categories_and_entries__2[[#All],[Category]],0),MATCH("Entries",Categories_and_entries__2[[#Headers],[Category]:[Entries]],0))</f>
        <v>26</v>
      </c>
      <c r="L131" s="1">
        <f>COUNTIFS(athlete_entries[CATEGORY],athlete_entries[[#This Row],[CATEGORY]],athlete_entries[Club Full],athlete_entries[[#This Row],[Club Full]])</f>
        <v>2</v>
      </c>
      <c r="M131" s="1" t="str">
        <f>INDEX(Participation_Count_Clubs__24[#All],MATCH(athlete_entries[[#This Row],[Club Full]],Participation_Count_Clubs__24[[#All],[Club Full]],0),MATCH("Club Size Entries",Participation_Count_Clubs__24[#Headers],0))</f>
        <v>L</v>
      </c>
    </row>
    <row r="132" spans="1:13" x14ac:dyDescent="0.25">
      <c r="A132" t="s">
        <v>38</v>
      </c>
      <c r="B132" t="s">
        <v>495</v>
      </c>
      <c r="C132" t="s">
        <v>147</v>
      </c>
      <c r="D132" s="1" t="str">
        <f>VLOOKUP(athlete_entries[[#This Row],[CATEGORY]],Categories!$A$1:$F$106,2,FALSE)</f>
        <v>Individual</v>
      </c>
      <c r="E132" s="1" t="str">
        <f>VLOOKUP(athlete_entries[[#This Row],[CATEGORY]],Categories!$A$1:$F$106,3,FALSE)</f>
        <v>Sparring</v>
      </c>
      <c r="F132" s="1" t="str">
        <f>VLOOKUP(athlete_entries[[#This Row],[CATEGORY]],Categories!$A$1:$F$106,4,FALSE)</f>
        <v>Youth</v>
      </c>
      <c r="G132" s="1" t="str">
        <f>VLOOKUP(athlete_entries[[#This Row],[CATEGORY]],Categories!$A$1:$F$106,5,FALSE)</f>
        <v>Female</v>
      </c>
      <c r="H132" s="1" t="str">
        <f>VLOOKUP(athlete_entries[[#This Row],[CATEGORY]],Categories!$A$1:$F$106,6,FALSE)</f>
        <v>A+B G04-D06</v>
      </c>
      <c r="I132" s="1" t="str">
        <f t="array" ref="I132">_xlfn.IFNA(INDEX(Results__5[#All],MATCH(athlete_entries[[#This Row],[CATEGORY]]&amp;athlete_entries[[#This Row],[Name]],Results__5[[#All],[Category]]&amp;Results__5[[#All],[Name]],0),MATCH(athlete_entries[[#Headers],[Result]],Results__5[#Headers],0)),"0. None")</f>
        <v>0. None</v>
      </c>
      <c r="J132" s="1" t="str">
        <f>IF(AND(athlete_entries[[#This Row],[Result]]="2. Silver",K132=2),"0. None",IF(AND(athlete_entries[[#This Row],[Result]]="3. Bronze",K132=3),"0. None",athlete_entries[[#This Row],[Result]]))</f>
        <v>0. None</v>
      </c>
      <c r="K132" s="1">
        <f>INDEX(Categories_and_entries__2[[#All],[Category]:[Entries]],MATCH(athlete_entries[[#This Row],[CATEGORY]],Categories_and_entries__2[[#All],[Category]],0),MATCH("Entries",Categories_and_entries__2[[#Headers],[Category]:[Entries]],0))</f>
        <v>12</v>
      </c>
      <c r="L132" s="1">
        <f>COUNTIFS(athlete_entries[CATEGORY],athlete_entries[[#This Row],[CATEGORY]],athlete_entries[Club Full],athlete_entries[[#This Row],[Club Full]])</f>
        <v>1</v>
      </c>
      <c r="M132" s="1" t="str">
        <f>INDEX(Participation_Count_Clubs__24[#All],MATCH(athlete_entries[[#This Row],[Club Full]],Participation_Count_Clubs__24[[#All],[Club Full]],0),MATCH("Club Size Entries",Participation_Count_Clubs__24[#Headers],0))</f>
        <v>L</v>
      </c>
    </row>
    <row r="133" spans="1:13" x14ac:dyDescent="0.25">
      <c r="A133" t="s">
        <v>47</v>
      </c>
      <c r="B133" t="s">
        <v>355</v>
      </c>
      <c r="C133" t="s">
        <v>147</v>
      </c>
      <c r="D133" s="1" t="str">
        <f>VLOOKUP(athlete_entries[[#This Row],[CATEGORY]],Categories!$A$1:$F$106,2,FALSE)</f>
        <v>Individual</v>
      </c>
      <c r="E133" s="1" t="str">
        <f>VLOOKUP(athlete_entries[[#This Row],[CATEGORY]],Categories!$A$1:$F$106,3,FALSE)</f>
        <v>Sparring</v>
      </c>
      <c r="F133" s="1" t="str">
        <f>VLOOKUP(athlete_entries[[#This Row],[CATEGORY]],Categories!$A$1:$F$106,4,FALSE)</f>
        <v>Youth</v>
      </c>
      <c r="G133" s="1" t="str">
        <f>VLOOKUP(athlete_entries[[#This Row],[CATEGORY]],Categories!$A$1:$F$106,5,FALSE)</f>
        <v>Female</v>
      </c>
      <c r="H133" s="1" t="str">
        <f>VLOOKUP(athlete_entries[[#This Row],[CATEGORY]],Categories!$A$1:$F$106,6,FALSE)</f>
        <v>C G10-G05</v>
      </c>
      <c r="I133" s="1" t="str">
        <f t="array" ref="I133">_xlfn.IFNA(INDEX(Results__5[#All],MATCH(athlete_entries[[#This Row],[CATEGORY]]&amp;athlete_entries[[#This Row],[Name]],Results__5[[#All],[Category]]&amp;Results__5[[#All],[Name]],0),MATCH(athlete_entries[[#Headers],[Result]],Results__5[#Headers],0)),"0. None")</f>
        <v>3. Bronze</v>
      </c>
      <c r="J133" s="1" t="str">
        <f>IF(AND(athlete_entries[[#This Row],[Result]]="2. Silver",K133=2),"0. None",IF(AND(athlete_entries[[#This Row],[Result]]="3. Bronze",K133=3),"0. None",athlete_entries[[#This Row],[Result]]))</f>
        <v>3. Bronze</v>
      </c>
      <c r="K133" s="1">
        <f>INDEX(Categories_and_entries__2[[#All],[Category]:[Entries]],MATCH(athlete_entries[[#This Row],[CATEGORY]],Categories_and_entries__2[[#All],[Category]],0),MATCH("Entries",Categories_and_entries__2[[#Headers],[Category]:[Entries]],0))</f>
        <v>10</v>
      </c>
      <c r="L133" s="1">
        <f>COUNTIFS(athlete_entries[CATEGORY],athlete_entries[[#This Row],[CATEGORY]],athlete_entries[Club Full],athlete_entries[[#This Row],[Club Full]])</f>
        <v>2</v>
      </c>
      <c r="M133" s="1" t="str">
        <f>INDEX(Participation_Count_Clubs__24[#All],MATCH(athlete_entries[[#This Row],[Club Full]],Participation_Count_Clubs__24[[#All],[Club Full]],0),MATCH("Club Size Entries",Participation_Count_Clubs__24[#Headers],0))</f>
        <v>L</v>
      </c>
    </row>
    <row r="134" spans="1:13" x14ac:dyDescent="0.25">
      <c r="A134" t="s">
        <v>47</v>
      </c>
      <c r="B134" t="s">
        <v>574</v>
      </c>
      <c r="C134" t="s">
        <v>147</v>
      </c>
      <c r="D134" s="1" t="str">
        <f>VLOOKUP(athlete_entries[[#This Row],[CATEGORY]],Categories!$A$1:$F$106,2,FALSE)</f>
        <v>Individual</v>
      </c>
      <c r="E134" s="1" t="str">
        <f>VLOOKUP(athlete_entries[[#This Row],[CATEGORY]],Categories!$A$1:$F$106,3,FALSE)</f>
        <v>Sparring</v>
      </c>
      <c r="F134" s="1" t="str">
        <f>VLOOKUP(athlete_entries[[#This Row],[CATEGORY]],Categories!$A$1:$F$106,4,FALSE)</f>
        <v>Youth</v>
      </c>
      <c r="G134" s="1" t="str">
        <f>VLOOKUP(athlete_entries[[#This Row],[CATEGORY]],Categories!$A$1:$F$106,5,FALSE)</f>
        <v>Female</v>
      </c>
      <c r="H134" s="1" t="str">
        <f>VLOOKUP(athlete_entries[[#This Row],[CATEGORY]],Categories!$A$1:$F$106,6,FALSE)</f>
        <v>C G10-G05</v>
      </c>
      <c r="I134" s="1" t="str">
        <f t="array" ref="I134">_xlfn.IFNA(INDEX(Results__5[#All],MATCH(athlete_entries[[#This Row],[CATEGORY]]&amp;athlete_entries[[#This Row],[Name]],Results__5[[#All],[Category]]&amp;Results__5[[#All],[Name]],0),MATCH(athlete_entries[[#Headers],[Result]],Results__5[#Headers],0)),"0. None")</f>
        <v>0. None</v>
      </c>
      <c r="J134" s="1" t="str">
        <f>IF(AND(athlete_entries[[#This Row],[Result]]="2. Silver",K134=2),"0. None",IF(AND(athlete_entries[[#This Row],[Result]]="3. Bronze",K134=3),"0. None",athlete_entries[[#This Row],[Result]]))</f>
        <v>0. None</v>
      </c>
      <c r="K134" s="1">
        <f>INDEX(Categories_and_entries__2[[#All],[Category]:[Entries]],MATCH(athlete_entries[[#This Row],[CATEGORY]],Categories_and_entries__2[[#All],[Category]],0),MATCH("Entries",Categories_and_entries__2[[#Headers],[Category]:[Entries]],0))</f>
        <v>10</v>
      </c>
      <c r="L134" s="1">
        <f>COUNTIFS(athlete_entries[CATEGORY],athlete_entries[[#This Row],[CATEGORY]],athlete_entries[Club Full],athlete_entries[[#This Row],[Club Full]])</f>
        <v>2</v>
      </c>
      <c r="M134" s="1" t="str">
        <f>INDEX(Participation_Count_Clubs__24[#All],MATCH(athlete_entries[[#This Row],[Club Full]],Participation_Count_Clubs__24[[#All],[Club Full]],0),MATCH("Club Size Entries",Participation_Count_Clubs__24[#Headers],0))</f>
        <v>L</v>
      </c>
    </row>
    <row r="135" spans="1:13" x14ac:dyDescent="0.25">
      <c r="A135" t="s">
        <v>55</v>
      </c>
      <c r="B135" t="s">
        <v>628</v>
      </c>
      <c r="C135" t="s">
        <v>147</v>
      </c>
      <c r="D135" s="1" t="str">
        <f>VLOOKUP(athlete_entries[[#This Row],[CATEGORY]],Categories!$A$1:$F$106,2,FALSE)</f>
        <v>Individual</v>
      </c>
      <c r="E135" s="1" t="str">
        <f>VLOOKUP(athlete_entries[[#This Row],[CATEGORY]],Categories!$A$1:$F$106,3,FALSE)</f>
        <v>Sparring</v>
      </c>
      <c r="F135" s="1" t="str">
        <f>VLOOKUP(athlete_entries[[#This Row],[CATEGORY]],Categories!$A$1:$F$106,4,FALSE)</f>
        <v>Youth</v>
      </c>
      <c r="G135" s="1" t="str">
        <f>VLOOKUP(athlete_entries[[#This Row],[CATEGORY]],Categories!$A$1:$F$106,5,FALSE)</f>
        <v>Male</v>
      </c>
      <c r="H135" s="1" t="str">
        <f>VLOOKUP(athlete_entries[[#This Row],[CATEGORY]],Categories!$A$1:$F$106,6,FALSE)</f>
        <v>C G10-G05</v>
      </c>
      <c r="I135" s="1" t="str">
        <f t="array" ref="I135">_xlfn.IFNA(INDEX(Results__5[#All],MATCH(athlete_entries[[#This Row],[CATEGORY]]&amp;athlete_entries[[#This Row],[Name]],Results__5[[#All],[Category]]&amp;Results__5[[#All],[Name]],0),MATCH(athlete_entries[[#Headers],[Result]],Results__5[#Headers],0)),"0. None")</f>
        <v>0. None</v>
      </c>
      <c r="J135" s="1" t="str">
        <f>IF(AND(athlete_entries[[#This Row],[Result]]="2. Silver",K135=2),"0. None",IF(AND(athlete_entries[[#This Row],[Result]]="3. Bronze",K135=3),"0. None",athlete_entries[[#This Row],[Result]]))</f>
        <v>0. None</v>
      </c>
      <c r="K135" s="1">
        <f>INDEX(Categories_and_entries__2[[#All],[Category]:[Entries]],MATCH(athlete_entries[[#This Row],[CATEGORY]],Categories_and_entries__2[[#All],[Category]],0),MATCH("Entries",Categories_and_entries__2[[#Headers],[Category]:[Entries]],0))</f>
        <v>18</v>
      </c>
      <c r="L135" s="1">
        <f>COUNTIFS(athlete_entries[CATEGORY],athlete_entries[[#This Row],[CATEGORY]],athlete_entries[Club Full],athlete_entries[[#This Row],[Club Full]])</f>
        <v>2</v>
      </c>
      <c r="M135" s="1" t="str">
        <f>INDEX(Participation_Count_Clubs__24[#All],MATCH(athlete_entries[[#This Row],[Club Full]],Participation_Count_Clubs__24[[#All],[Club Full]],0),MATCH("Club Size Entries",Participation_Count_Clubs__24[#Headers],0))</f>
        <v>L</v>
      </c>
    </row>
    <row r="136" spans="1:13" x14ac:dyDescent="0.25">
      <c r="A136" t="s">
        <v>55</v>
      </c>
      <c r="B136" t="s">
        <v>500</v>
      </c>
      <c r="C136" t="s">
        <v>147</v>
      </c>
      <c r="D136" s="1" t="str">
        <f>VLOOKUP(athlete_entries[[#This Row],[CATEGORY]],Categories!$A$1:$F$106,2,FALSE)</f>
        <v>Individual</v>
      </c>
      <c r="E136" s="1" t="str">
        <f>VLOOKUP(athlete_entries[[#This Row],[CATEGORY]],Categories!$A$1:$F$106,3,FALSE)</f>
        <v>Sparring</v>
      </c>
      <c r="F136" s="1" t="str">
        <f>VLOOKUP(athlete_entries[[#This Row],[CATEGORY]],Categories!$A$1:$F$106,4,FALSE)</f>
        <v>Youth</v>
      </c>
      <c r="G136" s="1" t="str">
        <f>VLOOKUP(athlete_entries[[#This Row],[CATEGORY]],Categories!$A$1:$F$106,5,FALSE)</f>
        <v>Male</v>
      </c>
      <c r="H136" s="1" t="str">
        <f>VLOOKUP(athlete_entries[[#This Row],[CATEGORY]],Categories!$A$1:$F$106,6,FALSE)</f>
        <v>C G10-G05</v>
      </c>
      <c r="I136" s="1" t="str">
        <f t="array" ref="I136">_xlfn.IFNA(INDEX(Results__5[#All],MATCH(athlete_entries[[#This Row],[CATEGORY]]&amp;athlete_entries[[#This Row],[Name]],Results__5[[#All],[Category]]&amp;Results__5[[#All],[Name]],0),MATCH(athlete_entries[[#Headers],[Result]],Results__5[#Headers],0)),"0. None")</f>
        <v>0. None</v>
      </c>
      <c r="J136" s="1" t="str">
        <f>IF(AND(athlete_entries[[#This Row],[Result]]="2. Silver",K136=2),"0. None",IF(AND(athlete_entries[[#This Row],[Result]]="3. Bronze",K136=3),"0. None",athlete_entries[[#This Row],[Result]]))</f>
        <v>0. None</v>
      </c>
      <c r="K136" s="1">
        <f>INDEX(Categories_and_entries__2[[#All],[Category]:[Entries]],MATCH(athlete_entries[[#This Row],[CATEGORY]],Categories_and_entries__2[[#All],[Category]],0),MATCH("Entries",Categories_and_entries__2[[#Headers],[Category]:[Entries]],0))</f>
        <v>18</v>
      </c>
      <c r="L136" s="1">
        <f>COUNTIFS(athlete_entries[CATEGORY],athlete_entries[[#This Row],[CATEGORY]],athlete_entries[Club Full],athlete_entries[[#This Row],[Club Full]])</f>
        <v>2</v>
      </c>
      <c r="M136" s="1" t="str">
        <f>INDEX(Participation_Count_Clubs__24[#All],MATCH(athlete_entries[[#This Row],[Club Full]],Participation_Count_Clubs__24[[#All],[Club Full]],0),MATCH("Club Size Entries",Participation_Count_Clubs__24[#Headers],0))</f>
        <v>L</v>
      </c>
    </row>
    <row r="137" spans="1:13" x14ac:dyDescent="0.25">
      <c r="A137" t="s">
        <v>56</v>
      </c>
      <c r="B137" t="s">
        <v>331</v>
      </c>
      <c r="C137" t="s">
        <v>147</v>
      </c>
      <c r="D137" s="1" t="str">
        <f>VLOOKUP(athlete_entries[[#This Row],[CATEGORY]],Categories!$A$1:$F$106,2,FALSE)</f>
        <v>Individual</v>
      </c>
      <c r="E137" s="1" t="str">
        <f>VLOOKUP(athlete_entries[[#This Row],[CATEGORY]],Categories!$A$1:$F$106,3,FALSE)</f>
        <v>Sparring</v>
      </c>
      <c r="F137" s="1" t="str">
        <f>VLOOKUP(athlete_entries[[#This Row],[CATEGORY]],Categories!$A$1:$F$106,4,FALSE)</f>
        <v>Youth</v>
      </c>
      <c r="G137" s="1" t="str">
        <f>VLOOKUP(athlete_entries[[#This Row],[CATEGORY]],Categories!$A$1:$F$106,5,FALSE)</f>
        <v>Male</v>
      </c>
      <c r="H137" s="1" t="str">
        <f>VLOOKUP(athlete_entries[[#This Row],[CATEGORY]],Categories!$A$1:$F$106,6,FALSE)</f>
        <v>C G10-G05</v>
      </c>
      <c r="I137" s="1" t="str">
        <f t="array" ref="I137">_xlfn.IFNA(INDEX(Results__5[#All],MATCH(athlete_entries[[#This Row],[CATEGORY]]&amp;athlete_entries[[#This Row],[Name]],Results__5[[#All],[Category]]&amp;Results__5[[#All],[Name]],0),MATCH(athlete_entries[[#Headers],[Result]],Results__5[#Headers],0)),"0. None")</f>
        <v>0. None</v>
      </c>
      <c r="J137" s="1" t="str">
        <f>IF(AND(athlete_entries[[#This Row],[Result]]="2. Silver",K137=2),"0. None",IF(AND(athlete_entries[[#This Row],[Result]]="3. Bronze",K137=3),"0. None",athlete_entries[[#This Row],[Result]]))</f>
        <v>0. None</v>
      </c>
      <c r="K137" s="1">
        <f>INDEX(Categories_and_entries__2[[#All],[Category]:[Entries]],MATCH(athlete_entries[[#This Row],[CATEGORY]],Categories_and_entries__2[[#All],[Category]],0),MATCH("Entries",Categories_and_entries__2[[#Headers],[Category]:[Entries]],0))</f>
        <v>8</v>
      </c>
      <c r="L137" s="1">
        <f>COUNTIFS(athlete_entries[CATEGORY],athlete_entries[[#This Row],[CATEGORY]],athlete_entries[Club Full],athlete_entries[[#This Row],[Club Full]])</f>
        <v>1</v>
      </c>
      <c r="M137" s="1" t="str">
        <f>INDEX(Participation_Count_Clubs__24[#All],MATCH(athlete_entries[[#This Row],[Club Full]],Participation_Count_Clubs__24[[#All],[Club Full]],0),MATCH("Club Size Entries",Participation_Count_Clubs__24[#Headers],0))</f>
        <v>L</v>
      </c>
    </row>
    <row r="138" spans="1:13" x14ac:dyDescent="0.25">
      <c r="A138" t="s">
        <v>73</v>
      </c>
      <c r="B138" t="s">
        <v>306</v>
      </c>
      <c r="C138" t="s">
        <v>147</v>
      </c>
      <c r="D138" s="1" t="str">
        <f>VLOOKUP(athlete_entries[[#This Row],[CATEGORY]],Categories!$A$1:$F$106,2,FALSE)</f>
        <v>Individual</v>
      </c>
      <c r="E138" s="1" t="str">
        <f>VLOOKUP(athlete_entries[[#This Row],[CATEGORY]],Categories!$A$1:$F$106,3,FALSE)</f>
        <v>Sparring</v>
      </c>
      <c r="F138" s="1" t="str">
        <f>VLOOKUP(athlete_entries[[#This Row],[CATEGORY]],Categories!$A$1:$F$106,4,FALSE)</f>
        <v>Junior</v>
      </c>
      <c r="G138" s="1" t="str">
        <f>VLOOKUP(athlete_entries[[#This Row],[CATEGORY]],Categories!$A$1:$F$106,5,FALSE)</f>
        <v>Male</v>
      </c>
      <c r="H138" s="1" t="str">
        <f>VLOOKUP(athlete_entries[[#This Row],[CATEGORY]],Categories!$A$1:$F$106,6,FALSE)</f>
        <v>A D01-D06</v>
      </c>
      <c r="I138" s="1" t="str">
        <f t="array" ref="I138">_xlfn.IFNA(INDEX(Results__5[#All],MATCH(athlete_entries[[#This Row],[CATEGORY]]&amp;athlete_entries[[#This Row],[Name]],Results__5[[#All],[Category]]&amp;Results__5[[#All],[Name]],0),MATCH(athlete_entries[[#Headers],[Result]],Results__5[#Headers],0)),"0. None")</f>
        <v>2. Silver</v>
      </c>
      <c r="J138" s="1" t="str">
        <f>IF(AND(athlete_entries[[#This Row],[Result]]="2. Silver",K138=2),"0. None",IF(AND(athlete_entries[[#This Row],[Result]]="3. Bronze",K138=3),"0. None",athlete_entries[[#This Row],[Result]]))</f>
        <v>2. Silver</v>
      </c>
      <c r="K138" s="1">
        <f>INDEX(Categories_and_entries__2[[#All],[Category]:[Entries]],MATCH(athlete_entries[[#This Row],[CATEGORY]],Categories_and_entries__2[[#All],[Category]],0),MATCH("Entries",Categories_and_entries__2[[#Headers],[Category]:[Entries]],0))</f>
        <v>5</v>
      </c>
      <c r="L138" s="1">
        <f>COUNTIFS(athlete_entries[CATEGORY],athlete_entries[[#This Row],[CATEGORY]],athlete_entries[Club Full],athlete_entries[[#This Row],[Club Full]])</f>
        <v>1</v>
      </c>
      <c r="M138" s="1" t="str">
        <f>INDEX(Participation_Count_Clubs__24[#All],MATCH(athlete_entries[[#This Row],[Club Full]],Participation_Count_Clubs__24[[#All],[Club Full]],0),MATCH("Club Size Entries",Participation_Count_Clubs__24[#Headers],0))</f>
        <v>L</v>
      </c>
    </row>
    <row r="139" spans="1:13" x14ac:dyDescent="0.25">
      <c r="A139" t="s">
        <v>78</v>
      </c>
      <c r="B139" t="s">
        <v>250</v>
      </c>
      <c r="C139" t="s">
        <v>147</v>
      </c>
      <c r="D139" s="1" t="str">
        <f>VLOOKUP(athlete_entries[[#This Row],[CATEGORY]],Categories!$A$1:$F$106,2,FALSE)</f>
        <v>Individual</v>
      </c>
      <c r="E139" s="1" t="str">
        <f>VLOOKUP(athlete_entries[[#This Row],[CATEGORY]],Categories!$A$1:$F$106,3,FALSE)</f>
        <v>Sparring</v>
      </c>
      <c r="F139" s="1" t="str">
        <f>VLOOKUP(athlete_entries[[#This Row],[CATEGORY]],Categories!$A$1:$F$106,4,FALSE)</f>
        <v>Junior</v>
      </c>
      <c r="G139" s="1" t="str">
        <f>VLOOKUP(athlete_entries[[#This Row],[CATEGORY]],Categories!$A$1:$F$106,5,FALSE)</f>
        <v>Male</v>
      </c>
      <c r="H139" s="1" t="str">
        <f>VLOOKUP(athlete_entries[[#This Row],[CATEGORY]],Categories!$A$1:$F$106,6,FALSE)</f>
        <v>C G10-G05</v>
      </c>
      <c r="I139" s="1" t="str">
        <f t="array" ref="I139">_xlfn.IFNA(INDEX(Results__5[#All],MATCH(athlete_entries[[#This Row],[CATEGORY]]&amp;athlete_entries[[#This Row],[Name]],Results__5[[#All],[Category]]&amp;Results__5[[#All],[Name]],0),MATCH(athlete_entries[[#Headers],[Result]],Results__5[#Headers],0)),"0. None")</f>
        <v>2. Silver</v>
      </c>
      <c r="J139" s="1" t="str">
        <f>IF(AND(athlete_entries[[#This Row],[Result]]="2. Silver",K139=2),"0. None",IF(AND(athlete_entries[[#This Row],[Result]]="3. Bronze",K139=3),"0. None",athlete_entries[[#This Row],[Result]]))</f>
        <v>2. Silver</v>
      </c>
      <c r="K139" s="1">
        <f>INDEX(Categories_and_entries__2[[#All],[Category]:[Entries]],MATCH(athlete_entries[[#This Row],[CATEGORY]],Categories_and_entries__2[[#All],[Category]],0),MATCH("Entries",Categories_and_entries__2[[#Headers],[Category]:[Entries]],0))</f>
        <v>3</v>
      </c>
      <c r="L139" s="1">
        <f>COUNTIFS(athlete_entries[CATEGORY],athlete_entries[[#This Row],[CATEGORY]],athlete_entries[Club Full],athlete_entries[[#This Row],[Club Full]])</f>
        <v>1</v>
      </c>
      <c r="M139" s="1" t="str">
        <f>INDEX(Participation_Count_Clubs__24[#All],MATCH(athlete_entries[[#This Row],[Club Full]],Participation_Count_Clubs__24[[#All],[Club Full]],0),MATCH("Club Size Entries",Participation_Count_Clubs__24[#Headers],0))</f>
        <v>L</v>
      </c>
    </row>
    <row r="140" spans="1:13" x14ac:dyDescent="0.25">
      <c r="A140" t="s">
        <v>82</v>
      </c>
      <c r="B140" t="s">
        <v>146</v>
      </c>
      <c r="C140" t="s">
        <v>147</v>
      </c>
      <c r="D140" s="1" t="str">
        <f>VLOOKUP(athlete_entries[[#This Row],[CATEGORY]],Categories!$A$1:$F$106,2,FALSE)</f>
        <v>Individual</v>
      </c>
      <c r="E140" s="1" t="str">
        <f>VLOOKUP(athlete_entries[[#This Row],[CATEGORY]],Categories!$A$1:$F$106,3,FALSE)</f>
        <v>Sparring</v>
      </c>
      <c r="F140" s="1" t="str">
        <f>VLOOKUP(athlete_entries[[#This Row],[CATEGORY]],Categories!$A$1:$F$106,4,FALSE)</f>
        <v>Senior</v>
      </c>
      <c r="G140" s="1" t="str">
        <f>VLOOKUP(athlete_entries[[#This Row],[CATEGORY]],Categories!$A$1:$F$106,5,FALSE)</f>
        <v>Female</v>
      </c>
      <c r="H140" s="1" t="str">
        <f>VLOOKUP(athlete_entries[[#This Row],[CATEGORY]],Categories!$A$1:$F$106,6,FALSE)</f>
        <v>C G10-G05</v>
      </c>
      <c r="I140" s="1" t="str">
        <f t="array" ref="I140">_xlfn.IFNA(INDEX(Results__5[#All],MATCH(athlete_entries[[#This Row],[CATEGORY]]&amp;athlete_entries[[#This Row],[Name]],Results__5[[#All],[Category]]&amp;Results__5[[#All],[Name]],0),MATCH(athlete_entries[[#Headers],[Result]],Results__5[#Headers],0)),"0. None")</f>
        <v>1. Gold</v>
      </c>
      <c r="J140" s="1" t="str">
        <f>IF(AND(athlete_entries[[#This Row],[Result]]="2. Silver",K140=2),"0. None",IF(AND(athlete_entries[[#This Row],[Result]]="3. Bronze",K140=3),"0. None",athlete_entries[[#This Row],[Result]]))</f>
        <v>1. Gold</v>
      </c>
      <c r="K140" s="1">
        <f>INDEX(Categories_and_entries__2[[#All],[Category]:[Entries]],MATCH(athlete_entries[[#This Row],[CATEGORY]],Categories_and_entries__2[[#All],[Category]],0),MATCH("Entries",Categories_and_entries__2[[#Headers],[Category]:[Entries]],0))</f>
        <v>2</v>
      </c>
      <c r="L140" s="1">
        <f>COUNTIFS(athlete_entries[CATEGORY],athlete_entries[[#This Row],[CATEGORY]],athlete_entries[Club Full],athlete_entries[[#This Row],[Club Full]])</f>
        <v>1</v>
      </c>
      <c r="M140" s="1" t="str">
        <f>INDEX(Participation_Count_Clubs__24[#All],MATCH(athlete_entries[[#This Row],[Club Full]],Participation_Count_Clubs__24[[#All],[Club Full]],0),MATCH("Club Size Entries",Participation_Count_Clubs__24[#Headers],0))</f>
        <v>L</v>
      </c>
    </row>
    <row r="141" spans="1:13" x14ac:dyDescent="0.25">
      <c r="A141" t="s">
        <v>85</v>
      </c>
      <c r="B141" t="s">
        <v>151</v>
      </c>
      <c r="C141" t="s">
        <v>147</v>
      </c>
      <c r="D141" s="1" t="str">
        <f>VLOOKUP(athlete_entries[[#This Row],[CATEGORY]],Categories!$A$1:$F$106,2,FALSE)</f>
        <v>Individual</v>
      </c>
      <c r="E141" s="1" t="str">
        <f>VLOOKUP(athlete_entries[[#This Row],[CATEGORY]],Categories!$A$1:$F$106,3,FALSE)</f>
        <v>Sparring</v>
      </c>
      <c r="F141" s="1" t="str">
        <f>VLOOKUP(athlete_entries[[#This Row],[CATEGORY]],Categories!$A$1:$F$106,4,FALSE)</f>
        <v>Senior</v>
      </c>
      <c r="G141" s="1" t="str">
        <f>VLOOKUP(athlete_entries[[#This Row],[CATEGORY]],Categories!$A$1:$F$106,5,FALSE)</f>
        <v>Male</v>
      </c>
      <c r="H141" s="1" t="str">
        <f>VLOOKUP(athlete_entries[[#This Row],[CATEGORY]],Categories!$A$1:$F$106,6,FALSE)</f>
        <v>A D01-D06</v>
      </c>
      <c r="I141" s="1" t="str">
        <f t="array" ref="I141">_xlfn.IFNA(INDEX(Results__5[#All],MATCH(athlete_entries[[#This Row],[CATEGORY]]&amp;athlete_entries[[#This Row],[Name]],Results__5[[#All],[Category]]&amp;Results__5[[#All],[Name]],0),MATCH(athlete_entries[[#Headers],[Result]],Results__5[#Headers],0)),"0. None")</f>
        <v>1. Gold</v>
      </c>
      <c r="J141" s="1" t="str">
        <f>IF(AND(athlete_entries[[#This Row],[Result]]="2. Silver",K141=2),"0. None",IF(AND(athlete_entries[[#This Row],[Result]]="3. Bronze",K141=3),"0. None",athlete_entries[[#This Row],[Result]]))</f>
        <v>1. Gold</v>
      </c>
      <c r="K141" s="1">
        <f>INDEX(Categories_and_entries__2[[#All],[Category]:[Entries]],MATCH(athlete_entries[[#This Row],[CATEGORY]],Categories_and_entries__2[[#All],[Category]],0),MATCH("Entries",Categories_and_entries__2[[#Headers],[Category]:[Entries]],0))</f>
        <v>12</v>
      </c>
      <c r="L141" s="1">
        <f>COUNTIFS(athlete_entries[CATEGORY],athlete_entries[[#This Row],[CATEGORY]],athlete_entries[Club Full],athlete_entries[[#This Row],[Club Full]])</f>
        <v>1</v>
      </c>
      <c r="M141" s="1" t="str">
        <f>INDEX(Participation_Count_Clubs__24[#All],MATCH(athlete_entries[[#This Row],[Club Full]],Participation_Count_Clubs__24[[#All],[Club Full]],0),MATCH("Club Size Entries",Participation_Count_Clubs__24[#Headers],0))</f>
        <v>L</v>
      </c>
    </row>
    <row r="142" spans="1:13" x14ac:dyDescent="0.25">
      <c r="A142" t="s">
        <v>98</v>
      </c>
      <c r="B142" t="s">
        <v>151</v>
      </c>
      <c r="C142" t="s">
        <v>147</v>
      </c>
      <c r="D142" s="1" t="str">
        <f>VLOOKUP(athlete_entries[[#This Row],[CATEGORY]],Categories!$A$1:$F$106,2,FALSE)</f>
        <v>Individual</v>
      </c>
      <c r="E142" s="1" t="str">
        <f>VLOOKUP(athlete_entries[[#This Row],[CATEGORY]],Categories!$A$1:$F$106,3,FALSE)</f>
        <v>Sparring</v>
      </c>
      <c r="F142" s="1" t="str">
        <f>VLOOKUP(athlete_entries[[#This Row],[CATEGORY]],Categories!$A$1:$F$106,4,FALSE)</f>
        <v>Senior</v>
      </c>
      <c r="G142" s="1" t="str">
        <f>VLOOKUP(athlete_entries[[#This Row],[CATEGORY]],Categories!$A$1:$F$106,5,FALSE)</f>
        <v>Male</v>
      </c>
      <c r="H142" s="1" t="str">
        <f>VLOOKUP(athlete_entries[[#This Row],[CATEGORY]],Categories!$A$1:$F$106,6,FALSE)</f>
        <v>A+B G04-D06</v>
      </c>
      <c r="I142" s="1" t="str">
        <f t="array" ref="I142">_xlfn.IFNA(INDEX(Results__5[#All],MATCH(athlete_entries[[#This Row],[CATEGORY]]&amp;athlete_entries[[#This Row],[Name]],Results__5[[#All],[Category]]&amp;Results__5[[#All],[Name]],0),MATCH(athlete_entries[[#Headers],[Result]],Results__5[#Headers],0)),"0. None")</f>
        <v>0. None</v>
      </c>
      <c r="J142" s="1" t="str">
        <f>IF(AND(athlete_entries[[#This Row],[Result]]="2. Silver",K142=2),"0. None",IF(AND(athlete_entries[[#This Row],[Result]]="3. Bronze",K142=3),"0. None",athlete_entries[[#This Row],[Result]]))</f>
        <v>0. None</v>
      </c>
      <c r="K142" s="1">
        <f>INDEX(Categories_and_entries__2[[#All],[Category]:[Entries]],MATCH(athlete_entries[[#This Row],[CATEGORY]],Categories_and_entries__2[[#All],[Category]],0),MATCH("Entries",Categories_and_entries__2[[#Headers],[Category]:[Entries]],0))</f>
        <v>17</v>
      </c>
      <c r="L142" s="1">
        <f>COUNTIFS(athlete_entries[CATEGORY],athlete_entries[[#This Row],[CATEGORY]],athlete_entries[Club Full],athlete_entries[[#This Row],[Club Full]])</f>
        <v>1</v>
      </c>
      <c r="M142" s="1" t="str">
        <f>INDEX(Participation_Count_Clubs__24[#All],MATCH(athlete_entries[[#This Row],[Club Full]],Participation_Count_Clubs__24[[#All],[Club Full]],0),MATCH("Club Size Entries",Participation_Count_Clubs__24[#Headers],0))</f>
        <v>L</v>
      </c>
    </row>
    <row r="143" spans="1:13" x14ac:dyDescent="0.25">
      <c r="A143" t="s">
        <v>7</v>
      </c>
      <c r="B143" t="s">
        <v>605</v>
      </c>
      <c r="C143" t="s">
        <v>312</v>
      </c>
      <c r="D143" s="1" t="str">
        <f>VLOOKUP(athlete_entries[[#This Row],[CATEGORY]],Categories!$A$1:$F$106,2,FALSE)</f>
        <v>Individual</v>
      </c>
      <c r="E143" s="1" t="str">
        <f>VLOOKUP(athlete_entries[[#This Row],[CATEGORY]],Categories!$A$1:$F$106,3,FALSE)</f>
        <v>Patterns</v>
      </c>
      <c r="F143" s="1" t="str">
        <f>VLOOKUP(athlete_entries[[#This Row],[CATEGORY]],Categories!$A$1:$F$106,4,FALSE)</f>
        <v>Youth</v>
      </c>
      <c r="G143" s="1" t="str">
        <f>VLOOKUP(athlete_entries[[#This Row],[CATEGORY]],Categories!$A$1:$F$106,5,FALSE)</f>
        <v>Male</v>
      </c>
      <c r="H143" s="1" t="str">
        <f>VLOOKUP(athlete_entries[[#This Row],[CATEGORY]],Categories!$A$1:$F$106,6,FALSE)</f>
        <v>B G04-G01</v>
      </c>
      <c r="I143" s="1" t="str">
        <f t="array" ref="I143">_xlfn.IFNA(INDEX(Results__5[#All],MATCH(athlete_entries[[#This Row],[CATEGORY]]&amp;athlete_entries[[#This Row],[Name]],Results__5[[#All],[Category]]&amp;Results__5[[#All],[Name]],0),MATCH(athlete_entries[[#Headers],[Result]],Results__5[#Headers],0)),"0. None")</f>
        <v>0. None</v>
      </c>
      <c r="J143" s="1" t="str">
        <f>IF(AND(athlete_entries[[#This Row],[Result]]="2. Silver",K143=2),"0. None",IF(AND(athlete_entries[[#This Row],[Result]]="3. Bronze",K143=3),"0. None",athlete_entries[[#This Row],[Result]]))</f>
        <v>0. None</v>
      </c>
      <c r="K143" s="1">
        <f>INDEX(Categories_and_entries__2[[#All],[Category]:[Entries]],MATCH(athlete_entries[[#This Row],[CATEGORY]],Categories_and_entries__2[[#All],[Category]],0),MATCH("Entries",Categories_and_entries__2[[#Headers],[Category]:[Entries]],0))</f>
        <v>17</v>
      </c>
      <c r="L143" s="1">
        <f>COUNTIFS(athlete_entries[CATEGORY],athlete_entries[[#This Row],[CATEGORY]],athlete_entries[Club Full],athlete_entries[[#This Row],[Club Full]])</f>
        <v>1</v>
      </c>
      <c r="M143" s="1" t="str">
        <f>INDEX(Participation_Count_Clubs__24[#All],MATCH(athlete_entries[[#This Row],[Club Full]],Participation_Count_Clubs__24[[#All],[Club Full]],0),MATCH("Club Size Entries",Participation_Count_Clubs__24[#Headers],0))</f>
        <v>S</v>
      </c>
    </row>
    <row r="144" spans="1:13" x14ac:dyDescent="0.25">
      <c r="A144" t="s">
        <v>23</v>
      </c>
      <c r="B144" t="s">
        <v>311</v>
      </c>
      <c r="C144" t="s">
        <v>312</v>
      </c>
      <c r="D144" s="1" t="str">
        <f>VLOOKUP(athlete_entries[[#This Row],[CATEGORY]],Categories!$A$1:$F$106,2,FALSE)</f>
        <v>Individual</v>
      </c>
      <c r="E144" s="1" t="str">
        <f>VLOOKUP(athlete_entries[[#This Row],[CATEGORY]],Categories!$A$1:$F$106,3,FALSE)</f>
        <v>Patterns</v>
      </c>
      <c r="F144" s="1" t="str">
        <f>VLOOKUP(athlete_entries[[#This Row],[CATEGORY]],Categories!$A$1:$F$106,4,FALSE)</f>
        <v>Senior</v>
      </c>
      <c r="G144" s="1" t="str">
        <f>VLOOKUP(athlete_entries[[#This Row],[CATEGORY]],Categories!$A$1:$F$106,5,FALSE)</f>
        <v>Female</v>
      </c>
      <c r="H144" s="1" t="str">
        <f>VLOOKUP(athlete_entries[[#This Row],[CATEGORY]],Categories!$A$1:$F$106,6,FALSE)</f>
        <v>A D01-D06</v>
      </c>
      <c r="I144" s="1" t="str">
        <f t="array" ref="I144">_xlfn.IFNA(INDEX(Results__5[#All],MATCH(athlete_entries[[#This Row],[CATEGORY]]&amp;athlete_entries[[#This Row],[Name]],Results__5[[#All],[Category]]&amp;Results__5[[#All],[Name]],0),MATCH(athlete_entries[[#Headers],[Result]],Results__5[#Headers],0)),"0. None")</f>
        <v>0. None</v>
      </c>
      <c r="J144" s="1" t="str">
        <f>IF(AND(athlete_entries[[#This Row],[Result]]="2. Silver",K144=2),"0. None",IF(AND(athlete_entries[[#This Row],[Result]]="3. Bronze",K144=3),"0. None",athlete_entries[[#This Row],[Result]]))</f>
        <v>0. None</v>
      </c>
      <c r="K144" s="1">
        <f>INDEX(Categories_and_entries__2[[#All],[Category]:[Entries]],MATCH(athlete_entries[[#This Row],[CATEGORY]],Categories_and_entries__2[[#All],[Category]],0),MATCH("Entries",Categories_and_entries__2[[#Headers],[Category]:[Entries]],0))</f>
        <v>10</v>
      </c>
      <c r="L144" s="1">
        <f>COUNTIFS(athlete_entries[CATEGORY],athlete_entries[[#This Row],[CATEGORY]],athlete_entries[Club Full],athlete_entries[[#This Row],[Club Full]])</f>
        <v>2</v>
      </c>
      <c r="M144" s="1" t="str">
        <f>INDEX(Participation_Count_Clubs__24[#All],MATCH(athlete_entries[[#This Row],[Club Full]],Participation_Count_Clubs__24[[#All],[Club Full]],0),MATCH("Club Size Entries",Participation_Count_Clubs__24[#Headers],0))</f>
        <v>S</v>
      </c>
    </row>
    <row r="145" spans="1:13" x14ac:dyDescent="0.25">
      <c r="A145" t="s">
        <v>23</v>
      </c>
      <c r="B145" t="s">
        <v>666</v>
      </c>
      <c r="C145" t="s">
        <v>312</v>
      </c>
      <c r="D145" s="1" t="str">
        <f>VLOOKUP(athlete_entries[[#This Row],[CATEGORY]],Categories!$A$1:$F$106,2,FALSE)</f>
        <v>Individual</v>
      </c>
      <c r="E145" s="1" t="str">
        <f>VLOOKUP(athlete_entries[[#This Row],[CATEGORY]],Categories!$A$1:$F$106,3,FALSE)</f>
        <v>Patterns</v>
      </c>
      <c r="F145" s="1" t="str">
        <f>VLOOKUP(athlete_entries[[#This Row],[CATEGORY]],Categories!$A$1:$F$106,4,FALSE)</f>
        <v>Senior</v>
      </c>
      <c r="G145" s="1" t="str">
        <f>VLOOKUP(athlete_entries[[#This Row],[CATEGORY]],Categories!$A$1:$F$106,5,FALSE)</f>
        <v>Female</v>
      </c>
      <c r="H145" s="1" t="str">
        <f>VLOOKUP(athlete_entries[[#This Row],[CATEGORY]],Categories!$A$1:$F$106,6,FALSE)</f>
        <v>A D01-D06</v>
      </c>
      <c r="I145" s="1" t="str">
        <f t="array" ref="I145">_xlfn.IFNA(INDEX(Results__5[#All],MATCH(athlete_entries[[#This Row],[CATEGORY]]&amp;athlete_entries[[#This Row],[Name]],Results__5[[#All],[Category]]&amp;Results__5[[#All],[Name]],0),MATCH(athlete_entries[[#Headers],[Result]],Results__5[#Headers],0)),"0. None")</f>
        <v>0. None</v>
      </c>
      <c r="J145" s="1" t="str">
        <f>IF(AND(athlete_entries[[#This Row],[Result]]="2. Silver",K145=2),"0. None",IF(AND(athlete_entries[[#This Row],[Result]]="3. Bronze",K145=3),"0. None",athlete_entries[[#This Row],[Result]]))</f>
        <v>0. None</v>
      </c>
      <c r="K145" s="1">
        <f>INDEX(Categories_and_entries__2[[#All],[Category]:[Entries]],MATCH(athlete_entries[[#This Row],[CATEGORY]],Categories_and_entries__2[[#All],[Category]],0),MATCH("Entries",Categories_and_entries__2[[#Headers],[Category]:[Entries]],0))</f>
        <v>10</v>
      </c>
      <c r="L145" s="1">
        <f>COUNTIFS(athlete_entries[CATEGORY],athlete_entries[[#This Row],[CATEGORY]],athlete_entries[Club Full],athlete_entries[[#This Row],[Club Full]])</f>
        <v>2</v>
      </c>
      <c r="M145" s="1" t="str">
        <f>INDEX(Participation_Count_Clubs__24[#All],MATCH(athlete_entries[[#This Row],[Club Full]],Participation_Count_Clubs__24[[#All],[Club Full]],0),MATCH("Club Size Entries",Participation_Count_Clubs__24[#Headers],0))</f>
        <v>S</v>
      </c>
    </row>
    <row r="146" spans="1:13" x14ac:dyDescent="0.25">
      <c r="A146" t="s">
        <v>49</v>
      </c>
      <c r="B146" t="s">
        <v>605</v>
      </c>
      <c r="C146" t="s">
        <v>312</v>
      </c>
      <c r="D146" s="1" t="str">
        <f>VLOOKUP(athlete_entries[[#This Row],[CATEGORY]],Categories!$A$1:$F$106,2,FALSE)</f>
        <v>Individual</v>
      </c>
      <c r="E146" s="1" t="str">
        <f>VLOOKUP(athlete_entries[[#This Row],[CATEGORY]],Categories!$A$1:$F$106,3,FALSE)</f>
        <v>Sparring</v>
      </c>
      <c r="F146" s="1" t="str">
        <f>VLOOKUP(athlete_entries[[#This Row],[CATEGORY]],Categories!$A$1:$F$106,4,FALSE)</f>
        <v>Youth</v>
      </c>
      <c r="G146" s="1" t="str">
        <f>VLOOKUP(athlete_entries[[#This Row],[CATEGORY]],Categories!$A$1:$F$106,5,FALSE)</f>
        <v>Male</v>
      </c>
      <c r="H146" s="1" t="str">
        <f>VLOOKUP(athlete_entries[[#This Row],[CATEGORY]],Categories!$A$1:$F$106,6,FALSE)</f>
        <v>A+B G04-D06</v>
      </c>
      <c r="I146" s="1" t="str">
        <f t="array" ref="I146">_xlfn.IFNA(INDEX(Results__5[#All],MATCH(athlete_entries[[#This Row],[CATEGORY]]&amp;athlete_entries[[#This Row],[Name]],Results__5[[#All],[Category]]&amp;Results__5[[#All],[Name]],0),MATCH(athlete_entries[[#Headers],[Result]],Results__5[#Headers],0)),"0. None")</f>
        <v>0. None</v>
      </c>
      <c r="J146" s="1" t="str">
        <f>IF(AND(athlete_entries[[#This Row],[Result]]="2. Silver",K146=2),"0. None",IF(AND(athlete_entries[[#This Row],[Result]]="3. Bronze",K146=3),"0. None",athlete_entries[[#This Row],[Result]]))</f>
        <v>0. None</v>
      </c>
      <c r="K146" s="1">
        <f>INDEX(Categories_and_entries__2[[#All],[Category]:[Entries]],MATCH(athlete_entries[[#This Row],[CATEGORY]],Categories_and_entries__2[[#All],[Category]],0),MATCH("Entries",Categories_and_entries__2[[#Headers],[Category]:[Entries]],0))</f>
        <v>10</v>
      </c>
      <c r="L146" s="1">
        <f>COUNTIFS(athlete_entries[CATEGORY],athlete_entries[[#This Row],[CATEGORY]],athlete_entries[Club Full],athlete_entries[[#This Row],[Club Full]])</f>
        <v>1</v>
      </c>
      <c r="M146" s="1" t="str">
        <f>INDEX(Participation_Count_Clubs__24[#All],MATCH(athlete_entries[[#This Row],[Club Full]],Participation_Count_Clubs__24[[#All],[Club Full]],0),MATCH("Club Size Entries",Participation_Count_Clubs__24[#Headers],0))</f>
        <v>S</v>
      </c>
    </row>
    <row r="147" spans="1:13" x14ac:dyDescent="0.25">
      <c r="A147" t="s">
        <v>80</v>
      </c>
      <c r="B147" t="s">
        <v>666</v>
      </c>
      <c r="C147" t="s">
        <v>312</v>
      </c>
      <c r="D147" s="1" t="str">
        <f>VLOOKUP(athlete_entries[[#This Row],[CATEGORY]],Categories!$A$1:$F$106,2,FALSE)</f>
        <v>Individual</v>
      </c>
      <c r="E147" s="1" t="str">
        <f>VLOOKUP(athlete_entries[[#This Row],[CATEGORY]],Categories!$A$1:$F$106,3,FALSE)</f>
        <v>Sparring</v>
      </c>
      <c r="F147" s="1" t="str">
        <f>VLOOKUP(athlete_entries[[#This Row],[CATEGORY]],Categories!$A$1:$F$106,4,FALSE)</f>
        <v>Senior</v>
      </c>
      <c r="G147" s="1" t="str">
        <f>VLOOKUP(athlete_entries[[#This Row],[CATEGORY]],Categories!$A$1:$F$106,5,FALSE)</f>
        <v>Female</v>
      </c>
      <c r="H147" s="1" t="str">
        <f>VLOOKUP(athlete_entries[[#This Row],[CATEGORY]],Categories!$A$1:$F$106,6,FALSE)</f>
        <v>A D01-D06</v>
      </c>
      <c r="I147" s="1" t="str">
        <f t="array" ref="I147">_xlfn.IFNA(INDEX(Results__5[#All],MATCH(athlete_entries[[#This Row],[CATEGORY]]&amp;athlete_entries[[#This Row],[Name]],Results__5[[#All],[Category]]&amp;Results__5[[#All],[Name]],0),MATCH(athlete_entries[[#Headers],[Result]],Results__5[#Headers],0)),"0. None")</f>
        <v>0. None</v>
      </c>
      <c r="J147" s="1" t="str">
        <f>IF(AND(athlete_entries[[#This Row],[Result]]="2. Silver",K147=2),"0. None",IF(AND(athlete_entries[[#This Row],[Result]]="3. Bronze",K147=3),"0. None",athlete_entries[[#This Row],[Result]]))</f>
        <v>0. None</v>
      </c>
      <c r="K147" s="1">
        <f>INDEX(Categories_and_entries__2[[#All],[Category]:[Entries]],MATCH(athlete_entries[[#This Row],[CATEGORY]],Categories_and_entries__2[[#All],[Category]],0),MATCH("Entries",Categories_and_entries__2[[#Headers],[Category]:[Entries]],0))</f>
        <v>8</v>
      </c>
      <c r="L147" s="1">
        <f>COUNTIFS(athlete_entries[CATEGORY],athlete_entries[[#This Row],[CATEGORY]],athlete_entries[Club Full],athlete_entries[[#This Row],[Club Full]])</f>
        <v>1</v>
      </c>
      <c r="M147" s="1" t="str">
        <f>INDEX(Participation_Count_Clubs__24[#All],MATCH(athlete_entries[[#This Row],[Club Full]],Participation_Count_Clubs__24[[#All],[Club Full]],0),MATCH("Club Size Entries",Participation_Count_Clubs__24[#Headers],0))</f>
        <v>S</v>
      </c>
    </row>
    <row r="148" spans="1:13" x14ac:dyDescent="0.25">
      <c r="A148" t="s">
        <v>448</v>
      </c>
      <c r="B148" t="s">
        <v>311</v>
      </c>
      <c r="C148" t="s">
        <v>312</v>
      </c>
      <c r="D148" s="1" t="str">
        <f>VLOOKUP(athlete_entries[[#This Row],[CATEGORY]],Categories!$A$1:$F$106,2,FALSE)</f>
        <v>Individual</v>
      </c>
      <c r="E148" s="1" t="str">
        <f>VLOOKUP(athlete_entries[[#This Row],[CATEGORY]],Categories!$A$1:$F$106,3,FALSE)</f>
        <v>Sparring</v>
      </c>
      <c r="F148" s="1" t="str">
        <f>VLOOKUP(athlete_entries[[#This Row],[CATEGORY]],Categories!$A$1:$F$106,4,FALSE)</f>
        <v>Senior</v>
      </c>
      <c r="G148" s="1" t="str">
        <f>VLOOKUP(athlete_entries[[#This Row],[CATEGORY]],Categories!$A$1:$F$106,5,FALSE)</f>
        <v>Female</v>
      </c>
      <c r="H148" s="1" t="str">
        <f>VLOOKUP(athlete_entries[[#This Row],[CATEGORY]],Categories!$A$1:$F$106,6,FALSE)</f>
        <v>A D01-D06</v>
      </c>
      <c r="I148" s="1" t="str">
        <f t="array" ref="I148">_xlfn.IFNA(INDEX(Results__5[#All],MATCH(athlete_entries[[#This Row],[CATEGORY]]&amp;athlete_entries[[#This Row],[Name]],Results__5[[#All],[Category]]&amp;Results__5[[#All],[Name]],0),MATCH(athlete_entries[[#Headers],[Result]],Results__5[#Headers],0)),"0. None")</f>
        <v>0. None</v>
      </c>
      <c r="J148" s="1" t="str">
        <f>IF(AND(athlete_entries[[#This Row],[Result]]="2. Silver",K148=2),"0. None",IF(AND(athlete_entries[[#This Row],[Result]]="3. Bronze",K148=3),"0. None",athlete_entries[[#This Row],[Result]]))</f>
        <v>0. None</v>
      </c>
      <c r="K148" s="1">
        <f>INDEX(Categories_and_entries__2[[#All],[Category]:[Entries]],MATCH(athlete_entries[[#This Row],[CATEGORY]],Categories_and_entries__2[[#All],[Category]],0),MATCH("Entries",Categories_and_entries__2[[#Headers],[Category]:[Entries]],0))</f>
        <v>4</v>
      </c>
      <c r="L148" s="1">
        <f>COUNTIFS(athlete_entries[CATEGORY],athlete_entries[[#This Row],[CATEGORY]],athlete_entries[Club Full],athlete_entries[[#This Row],[Club Full]])</f>
        <v>1</v>
      </c>
      <c r="M148" s="1" t="str">
        <f>INDEX(Participation_Count_Clubs__24[#All],MATCH(athlete_entries[[#This Row],[Club Full]],Participation_Count_Clubs__24[[#All],[Club Full]],0),MATCH("Club Size Entries",Participation_Count_Clubs__24[#Headers],0))</f>
        <v>S</v>
      </c>
    </row>
    <row r="149" spans="1:13" x14ac:dyDescent="0.25">
      <c r="A149" t="s">
        <v>97</v>
      </c>
      <c r="B149" t="s">
        <v>311</v>
      </c>
      <c r="C149" t="s">
        <v>312</v>
      </c>
      <c r="D149" s="1" t="str">
        <f>VLOOKUP(athlete_entries[[#This Row],[CATEGORY]],Categories!$A$1:$F$106,2,FALSE)</f>
        <v>Individual</v>
      </c>
      <c r="E149" s="1" t="str">
        <f>VLOOKUP(athlete_entries[[#This Row],[CATEGORY]],Categories!$A$1:$F$106,3,FALSE)</f>
        <v>Sparring</v>
      </c>
      <c r="F149" s="1" t="str">
        <f>VLOOKUP(athlete_entries[[#This Row],[CATEGORY]],Categories!$A$1:$F$106,4,FALSE)</f>
        <v>Senior</v>
      </c>
      <c r="G149" s="1" t="str">
        <f>VLOOKUP(athlete_entries[[#This Row],[CATEGORY]],Categories!$A$1:$F$106,5,FALSE)</f>
        <v>Female</v>
      </c>
      <c r="H149" s="1" t="str">
        <f>VLOOKUP(athlete_entries[[#This Row],[CATEGORY]],Categories!$A$1:$F$106,6,FALSE)</f>
        <v>A+B G04-D06</v>
      </c>
      <c r="I149" s="1" t="str">
        <f t="array" ref="I149">_xlfn.IFNA(INDEX(Results__5[#All],MATCH(athlete_entries[[#This Row],[CATEGORY]]&amp;athlete_entries[[#This Row],[Name]],Results__5[[#All],[Category]]&amp;Results__5[[#All],[Name]],0),MATCH(athlete_entries[[#Headers],[Result]],Results__5[#Headers],0)),"0. None")</f>
        <v>0. None</v>
      </c>
      <c r="J149" s="1" t="str">
        <f>IF(AND(athlete_entries[[#This Row],[Result]]="2. Silver",K149=2),"0. None",IF(AND(athlete_entries[[#This Row],[Result]]="3. Bronze",K149=3),"0. None",athlete_entries[[#This Row],[Result]]))</f>
        <v>0. None</v>
      </c>
      <c r="K149" s="1">
        <f>INDEX(Categories_and_entries__2[[#All],[Category]:[Entries]],MATCH(athlete_entries[[#This Row],[CATEGORY]],Categories_and_entries__2[[#All],[Category]],0),MATCH("Entries",Categories_and_entries__2[[#Headers],[Category]:[Entries]],0))</f>
        <v>10</v>
      </c>
      <c r="L149" s="1">
        <f>COUNTIFS(athlete_entries[CATEGORY],athlete_entries[[#This Row],[CATEGORY]],athlete_entries[Club Full],athlete_entries[[#This Row],[Club Full]])</f>
        <v>2</v>
      </c>
      <c r="M149" s="1" t="str">
        <f>INDEX(Participation_Count_Clubs__24[#All],MATCH(athlete_entries[[#This Row],[Club Full]],Participation_Count_Clubs__24[[#All],[Club Full]],0),MATCH("Club Size Entries",Participation_Count_Clubs__24[#Headers],0))</f>
        <v>S</v>
      </c>
    </row>
    <row r="150" spans="1:13" x14ac:dyDescent="0.25">
      <c r="A150" t="s">
        <v>97</v>
      </c>
      <c r="B150" t="s">
        <v>666</v>
      </c>
      <c r="C150" t="s">
        <v>312</v>
      </c>
      <c r="D150" s="1" t="str">
        <f>VLOOKUP(athlete_entries[[#This Row],[CATEGORY]],Categories!$A$1:$F$106,2,FALSE)</f>
        <v>Individual</v>
      </c>
      <c r="E150" s="1" t="str">
        <f>VLOOKUP(athlete_entries[[#This Row],[CATEGORY]],Categories!$A$1:$F$106,3,FALSE)</f>
        <v>Sparring</v>
      </c>
      <c r="F150" s="1" t="str">
        <f>VLOOKUP(athlete_entries[[#This Row],[CATEGORY]],Categories!$A$1:$F$106,4,FALSE)</f>
        <v>Senior</v>
      </c>
      <c r="G150" s="1" t="str">
        <f>VLOOKUP(athlete_entries[[#This Row],[CATEGORY]],Categories!$A$1:$F$106,5,FALSE)</f>
        <v>Female</v>
      </c>
      <c r="H150" s="1" t="str">
        <f>VLOOKUP(athlete_entries[[#This Row],[CATEGORY]],Categories!$A$1:$F$106,6,FALSE)</f>
        <v>A+B G04-D06</v>
      </c>
      <c r="I150" s="1" t="str">
        <f t="array" ref="I150">_xlfn.IFNA(INDEX(Results__5[#All],MATCH(athlete_entries[[#This Row],[CATEGORY]]&amp;athlete_entries[[#This Row],[Name]],Results__5[[#All],[Category]]&amp;Results__5[[#All],[Name]],0),MATCH(athlete_entries[[#Headers],[Result]],Results__5[#Headers],0)),"0. None")</f>
        <v>0. None</v>
      </c>
      <c r="J150" s="1" t="str">
        <f>IF(AND(athlete_entries[[#This Row],[Result]]="2. Silver",K150=2),"0. None",IF(AND(athlete_entries[[#This Row],[Result]]="3. Bronze",K150=3),"0. None",athlete_entries[[#This Row],[Result]]))</f>
        <v>0. None</v>
      </c>
      <c r="K150" s="1">
        <f>INDEX(Categories_and_entries__2[[#All],[Category]:[Entries]],MATCH(athlete_entries[[#This Row],[CATEGORY]],Categories_and_entries__2[[#All],[Category]],0),MATCH("Entries",Categories_and_entries__2[[#Headers],[Category]:[Entries]],0))</f>
        <v>10</v>
      </c>
      <c r="L150" s="1">
        <f>COUNTIFS(athlete_entries[CATEGORY],athlete_entries[[#This Row],[CATEGORY]],athlete_entries[Club Full],athlete_entries[[#This Row],[Club Full]])</f>
        <v>2</v>
      </c>
      <c r="M150" s="1" t="str">
        <f>INDEX(Participation_Count_Clubs__24[#All],MATCH(athlete_entries[[#This Row],[Club Full]],Participation_Count_Clubs__24[[#All],[Club Full]],0),MATCH("Club Size Entries",Participation_Count_Clubs__24[#Headers],0))</f>
        <v>S</v>
      </c>
    </row>
    <row r="151" spans="1:13" x14ac:dyDescent="0.25">
      <c r="A151" t="s">
        <v>446</v>
      </c>
      <c r="B151" t="s">
        <v>311</v>
      </c>
      <c r="C151" t="s">
        <v>312</v>
      </c>
      <c r="D151" s="1" t="str">
        <f>VLOOKUP(athlete_entries[[#This Row],[CATEGORY]],Categories!$A$1:$F$106,2,FALSE)</f>
        <v>Individual</v>
      </c>
      <c r="E151" s="1" t="str">
        <f>VLOOKUP(athlete_entries[[#This Row],[CATEGORY]],Categories!$A$1:$F$106,3,FALSE)</f>
        <v>Power</v>
      </c>
      <c r="F151" s="1" t="str">
        <f>VLOOKUP(athlete_entries[[#This Row],[CATEGORY]],Categories!$A$1:$F$106,4,FALSE)</f>
        <v>Senior</v>
      </c>
      <c r="G151" s="1" t="str">
        <f>VLOOKUP(athlete_entries[[#This Row],[CATEGORY]],Categories!$A$1:$F$106,5,FALSE)</f>
        <v>Female</v>
      </c>
      <c r="H151" s="1" t="str">
        <f>VLOOKUP(athlete_entries[[#This Row],[CATEGORY]],Categories!$A$1:$F$106,6,FALSE)</f>
        <v>A+B G04-D06</v>
      </c>
      <c r="I151" s="1" t="str">
        <f t="array" ref="I151">_xlfn.IFNA(INDEX(Results__5[#All],MATCH(athlete_entries[[#This Row],[CATEGORY]]&amp;athlete_entries[[#This Row],[Name]],Results__5[[#All],[Category]]&amp;Results__5[[#All],[Name]],0),MATCH(athlete_entries[[#Headers],[Result]],Results__5[#Headers],0)),"0. None")</f>
        <v>0. None</v>
      </c>
      <c r="J151" s="1" t="str">
        <f>IF(AND(athlete_entries[[#This Row],[Result]]="2. Silver",K151=2),"0. None",IF(AND(athlete_entries[[#This Row],[Result]]="3. Bronze",K151=3),"0. None",athlete_entries[[#This Row],[Result]]))</f>
        <v>0. None</v>
      </c>
      <c r="K151" s="1">
        <f>INDEX(Categories_and_entries__2[[#All],[Category]:[Entries]],MATCH(athlete_entries[[#This Row],[CATEGORY]],Categories_and_entries__2[[#All],[Category]],0),MATCH("Entries",Categories_and_entries__2[[#Headers],[Category]:[Entries]],0))</f>
        <v>10</v>
      </c>
      <c r="L151" s="1">
        <f>COUNTIFS(athlete_entries[CATEGORY],athlete_entries[[#This Row],[CATEGORY]],athlete_entries[Club Full],athlete_entries[[#This Row],[Club Full]])</f>
        <v>2</v>
      </c>
      <c r="M151" s="1" t="str">
        <f>INDEX(Participation_Count_Clubs__24[#All],MATCH(athlete_entries[[#This Row],[Club Full]],Participation_Count_Clubs__24[[#All],[Club Full]],0),MATCH("Club Size Entries",Participation_Count_Clubs__24[#Headers],0))</f>
        <v>S</v>
      </c>
    </row>
    <row r="152" spans="1:13" x14ac:dyDescent="0.25">
      <c r="A152" t="s">
        <v>446</v>
      </c>
      <c r="B152" t="s">
        <v>666</v>
      </c>
      <c r="C152" t="s">
        <v>312</v>
      </c>
      <c r="D152" s="1" t="str">
        <f>VLOOKUP(athlete_entries[[#This Row],[CATEGORY]],Categories!$A$1:$F$106,2,FALSE)</f>
        <v>Individual</v>
      </c>
      <c r="E152" s="1" t="str">
        <f>VLOOKUP(athlete_entries[[#This Row],[CATEGORY]],Categories!$A$1:$F$106,3,FALSE)</f>
        <v>Power</v>
      </c>
      <c r="F152" s="1" t="str">
        <f>VLOOKUP(athlete_entries[[#This Row],[CATEGORY]],Categories!$A$1:$F$106,4,FALSE)</f>
        <v>Senior</v>
      </c>
      <c r="G152" s="1" t="str">
        <f>VLOOKUP(athlete_entries[[#This Row],[CATEGORY]],Categories!$A$1:$F$106,5,FALSE)</f>
        <v>Female</v>
      </c>
      <c r="H152" s="1" t="str">
        <f>VLOOKUP(athlete_entries[[#This Row],[CATEGORY]],Categories!$A$1:$F$106,6,FALSE)</f>
        <v>A+B G04-D06</v>
      </c>
      <c r="I152" s="1" t="str">
        <f t="array" ref="I152">_xlfn.IFNA(INDEX(Results__5[#All],MATCH(athlete_entries[[#This Row],[CATEGORY]]&amp;athlete_entries[[#This Row],[Name]],Results__5[[#All],[Category]]&amp;Results__5[[#All],[Name]],0),MATCH(athlete_entries[[#Headers],[Result]],Results__5[#Headers],0)),"0. None")</f>
        <v>0. None</v>
      </c>
      <c r="J152" s="1" t="str">
        <f>IF(AND(athlete_entries[[#This Row],[Result]]="2. Silver",K152=2),"0. None",IF(AND(athlete_entries[[#This Row],[Result]]="3. Bronze",K152=3),"0. None",athlete_entries[[#This Row],[Result]]))</f>
        <v>0. None</v>
      </c>
      <c r="K152" s="1">
        <f>INDEX(Categories_and_entries__2[[#All],[Category]:[Entries]],MATCH(athlete_entries[[#This Row],[CATEGORY]],Categories_and_entries__2[[#All],[Category]],0),MATCH("Entries",Categories_and_entries__2[[#Headers],[Category]:[Entries]],0))</f>
        <v>10</v>
      </c>
      <c r="L152" s="1">
        <f>COUNTIFS(athlete_entries[CATEGORY],athlete_entries[[#This Row],[CATEGORY]],athlete_entries[Club Full],athlete_entries[[#This Row],[Club Full]])</f>
        <v>2</v>
      </c>
      <c r="M152" s="1" t="str">
        <f>INDEX(Participation_Count_Clubs__24[#All],MATCH(athlete_entries[[#This Row],[Club Full]],Participation_Count_Clubs__24[[#All],[Club Full]],0),MATCH("Club Size Entries",Participation_Count_Clubs__24[#Headers],0))</f>
        <v>S</v>
      </c>
    </row>
    <row r="153" spans="1:13" x14ac:dyDescent="0.25">
      <c r="A153" t="s">
        <v>13</v>
      </c>
      <c r="B153" t="s">
        <v>245</v>
      </c>
      <c r="C153" t="s">
        <v>215</v>
      </c>
      <c r="D153" s="1" t="str">
        <f>VLOOKUP(athlete_entries[[#This Row],[CATEGORY]],Categories!$A$1:$F$106,2,FALSE)</f>
        <v>Individual</v>
      </c>
      <c r="E153" s="1" t="str">
        <f>VLOOKUP(athlete_entries[[#This Row],[CATEGORY]],Categories!$A$1:$F$106,3,FALSE)</f>
        <v>Patterns</v>
      </c>
      <c r="F153" s="1" t="str">
        <f>VLOOKUP(athlete_entries[[#This Row],[CATEGORY]],Categories!$A$1:$F$106,4,FALSE)</f>
        <v>Junior</v>
      </c>
      <c r="G153" s="1" t="str">
        <f>VLOOKUP(athlete_entries[[#This Row],[CATEGORY]],Categories!$A$1:$F$106,5,FALSE)</f>
        <v>Female</v>
      </c>
      <c r="H153" s="1" t="str">
        <f>VLOOKUP(athlete_entries[[#This Row],[CATEGORY]],Categories!$A$1:$F$106,6,FALSE)</f>
        <v>A D01-D06</v>
      </c>
      <c r="I153" s="1" t="str">
        <f t="array" ref="I153">_xlfn.IFNA(INDEX(Results__5[#All],MATCH(athlete_entries[[#This Row],[CATEGORY]]&amp;athlete_entries[[#This Row],[Name]],Results__5[[#All],[Category]]&amp;Results__5[[#All],[Name]],0),MATCH(athlete_entries[[#Headers],[Result]],Results__5[#Headers],0)),"0. None")</f>
        <v>2. Silver</v>
      </c>
      <c r="J153" s="1" t="str">
        <f>IF(AND(athlete_entries[[#This Row],[Result]]="2. Silver",K153=2),"0. None",IF(AND(athlete_entries[[#This Row],[Result]]="3. Bronze",K153=3),"0. None",athlete_entries[[#This Row],[Result]]))</f>
        <v>2. Silver</v>
      </c>
      <c r="K153" s="1">
        <f>INDEX(Categories_and_entries__2[[#All],[Category]:[Entries]],MATCH(athlete_entries[[#This Row],[CATEGORY]],Categories_and_entries__2[[#All],[Category]],0),MATCH("Entries",Categories_and_entries__2[[#Headers],[Category]:[Entries]],0))</f>
        <v>14</v>
      </c>
      <c r="L153" s="1">
        <f>COUNTIFS(athlete_entries[CATEGORY],athlete_entries[[#This Row],[CATEGORY]],athlete_entries[Club Full],athlete_entries[[#This Row],[Club Full]])</f>
        <v>1</v>
      </c>
      <c r="M153" s="1" t="str">
        <f>INDEX(Participation_Count_Clubs__24[#All],MATCH(athlete_entries[[#This Row],[Club Full]],Participation_Count_Clubs__24[[#All],[Club Full]],0),MATCH("Club Size Entries",Participation_Count_Clubs__24[#Headers],0))</f>
        <v>S</v>
      </c>
    </row>
    <row r="154" spans="1:13" x14ac:dyDescent="0.25">
      <c r="A154" t="s">
        <v>27</v>
      </c>
      <c r="B154" t="s">
        <v>670</v>
      </c>
      <c r="C154" t="s">
        <v>215</v>
      </c>
      <c r="D154" s="1" t="str">
        <f>VLOOKUP(athlete_entries[[#This Row],[CATEGORY]],Categories!$A$1:$F$106,2,FALSE)</f>
        <v>Individual</v>
      </c>
      <c r="E154" s="1" t="str">
        <f>VLOOKUP(athlete_entries[[#This Row],[CATEGORY]],Categories!$A$1:$F$106,3,FALSE)</f>
        <v>Patterns</v>
      </c>
      <c r="F154" s="1" t="str">
        <f>VLOOKUP(athlete_entries[[#This Row],[CATEGORY]],Categories!$A$1:$F$106,4,FALSE)</f>
        <v>Senior</v>
      </c>
      <c r="G154" s="1" t="str">
        <f>VLOOKUP(athlete_entries[[#This Row],[CATEGORY]],Categories!$A$1:$F$106,5,FALSE)</f>
        <v>Male</v>
      </c>
      <c r="H154" s="1" t="str">
        <f>VLOOKUP(athlete_entries[[#This Row],[CATEGORY]],Categories!$A$1:$F$106,6,FALSE)</f>
        <v>A D01-D06</v>
      </c>
      <c r="I154" s="1" t="str">
        <f t="array" ref="I154">_xlfn.IFNA(INDEX(Results__5[#All],MATCH(athlete_entries[[#This Row],[CATEGORY]]&amp;athlete_entries[[#This Row],[Name]],Results__5[[#All],[Category]]&amp;Results__5[[#All],[Name]],0),MATCH(athlete_entries[[#Headers],[Result]],Results__5[#Headers],0)),"0. None")</f>
        <v>0. None</v>
      </c>
      <c r="J154" s="1" t="str">
        <f>IF(AND(athlete_entries[[#This Row],[Result]]="2. Silver",K154=2),"0. None",IF(AND(athlete_entries[[#This Row],[Result]]="3. Bronze",K154=3),"0. None",athlete_entries[[#This Row],[Result]]))</f>
        <v>0. None</v>
      </c>
      <c r="K154" s="1">
        <f>INDEX(Categories_and_entries__2[[#All],[Category]:[Entries]],MATCH(athlete_entries[[#This Row],[CATEGORY]],Categories_and_entries__2[[#All],[Category]],0),MATCH("Entries",Categories_and_entries__2[[#Headers],[Category]:[Entries]],0))</f>
        <v>7</v>
      </c>
      <c r="L154" s="1">
        <f>COUNTIFS(athlete_entries[CATEGORY],athlete_entries[[#This Row],[CATEGORY]],athlete_entries[Club Full],athlete_entries[[#This Row],[Club Full]])</f>
        <v>2</v>
      </c>
      <c r="M154" s="1" t="str">
        <f>INDEX(Participation_Count_Clubs__24[#All],MATCH(athlete_entries[[#This Row],[Club Full]],Participation_Count_Clubs__24[[#All],[Club Full]],0),MATCH("Club Size Entries",Participation_Count_Clubs__24[#Headers],0))</f>
        <v>S</v>
      </c>
    </row>
    <row r="155" spans="1:13" x14ac:dyDescent="0.25">
      <c r="A155" t="s">
        <v>27</v>
      </c>
      <c r="B155" t="s">
        <v>214</v>
      </c>
      <c r="C155" t="s">
        <v>215</v>
      </c>
      <c r="D155" s="1" t="str">
        <f>VLOOKUP(athlete_entries[[#This Row],[CATEGORY]],Categories!$A$1:$F$106,2,FALSE)</f>
        <v>Individual</v>
      </c>
      <c r="E155" s="1" t="str">
        <f>VLOOKUP(athlete_entries[[#This Row],[CATEGORY]],Categories!$A$1:$F$106,3,FALSE)</f>
        <v>Patterns</v>
      </c>
      <c r="F155" s="1" t="str">
        <f>VLOOKUP(athlete_entries[[#This Row],[CATEGORY]],Categories!$A$1:$F$106,4,FALSE)</f>
        <v>Senior</v>
      </c>
      <c r="G155" s="1" t="str">
        <f>VLOOKUP(athlete_entries[[#This Row],[CATEGORY]],Categories!$A$1:$F$106,5,FALSE)</f>
        <v>Male</v>
      </c>
      <c r="H155" s="1" t="str">
        <f>VLOOKUP(athlete_entries[[#This Row],[CATEGORY]],Categories!$A$1:$F$106,6,FALSE)</f>
        <v>A D01-D06</v>
      </c>
      <c r="I155" s="1" t="str">
        <f t="array" ref="I155">_xlfn.IFNA(INDEX(Results__5[#All],MATCH(athlete_entries[[#This Row],[CATEGORY]]&amp;athlete_entries[[#This Row],[Name]],Results__5[[#All],[Category]]&amp;Results__5[[#All],[Name]],0),MATCH(athlete_entries[[#Headers],[Result]],Results__5[#Headers],0)),"0. None")</f>
        <v>3. Bronze</v>
      </c>
      <c r="J155" s="1" t="str">
        <f>IF(AND(athlete_entries[[#This Row],[Result]]="2. Silver",K155=2),"0. None",IF(AND(athlete_entries[[#This Row],[Result]]="3. Bronze",K155=3),"0. None",athlete_entries[[#This Row],[Result]]))</f>
        <v>3. Bronze</v>
      </c>
      <c r="K155" s="1">
        <f>INDEX(Categories_and_entries__2[[#All],[Category]:[Entries]],MATCH(athlete_entries[[#This Row],[CATEGORY]],Categories_and_entries__2[[#All],[Category]],0),MATCH("Entries",Categories_and_entries__2[[#Headers],[Category]:[Entries]],0))</f>
        <v>7</v>
      </c>
      <c r="L155" s="1">
        <f>COUNTIFS(athlete_entries[CATEGORY],athlete_entries[[#This Row],[CATEGORY]],athlete_entries[Club Full],athlete_entries[[#This Row],[Club Full]])</f>
        <v>2</v>
      </c>
      <c r="M155" s="1" t="str">
        <f>INDEX(Participation_Count_Clubs__24[#All],MATCH(athlete_entries[[#This Row],[Club Full]],Participation_Count_Clubs__24[[#All],[Club Full]],0),MATCH("Club Size Entries",Participation_Count_Clubs__24[#Headers],0))</f>
        <v>S</v>
      </c>
    </row>
    <row r="156" spans="1:13" x14ac:dyDescent="0.25">
      <c r="A156" t="s">
        <v>59</v>
      </c>
      <c r="B156" t="s">
        <v>245</v>
      </c>
      <c r="C156" t="s">
        <v>215</v>
      </c>
      <c r="D156" s="1" t="str">
        <f>VLOOKUP(athlete_entries[[#This Row],[CATEGORY]],Categories!$A$1:$F$106,2,FALSE)</f>
        <v>Individual</v>
      </c>
      <c r="E156" s="1" t="str">
        <f>VLOOKUP(athlete_entries[[#This Row],[CATEGORY]],Categories!$A$1:$F$106,3,FALSE)</f>
        <v>Sparring</v>
      </c>
      <c r="F156" s="1" t="str">
        <f>VLOOKUP(athlete_entries[[#This Row],[CATEGORY]],Categories!$A$1:$F$106,4,FALSE)</f>
        <v>Junior</v>
      </c>
      <c r="G156" s="1" t="str">
        <f>VLOOKUP(athlete_entries[[#This Row],[CATEGORY]],Categories!$A$1:$F$106,5,FALSE)</f>
        <v>Female</v>
      </c>
      <c r="H156" s="1" t="str">
        <f>VLOOKUP(athlete_entries[[#This Row],[CATEGORY]],Categories!$A$1:$F$106,6,FALSE)</f>
        <v>A+B G04-D06</v>
      </c>
      <c r="I156" s="1" t="str">
        <f t="array" ref="I156">_xlfn.IFNA(INDEX(Results__5[#All],MATCH(athlete_entries[[#This Row],[CATEGORY]]&amp;athlete_entries[[#This Row],[Name]],Results__5[[#All],[Category]]&amp;Results__5[[#All],[Name]],0),MATCH(athlete_entries[[#Headers],[Result]],Results__5[#Headers],0)),"0. None")</f>
        <v>2. Silver</v>
      </c>
      <c r="J156" s="1" t="str">
        <f>IF(AND(athlete_entries[[#This Row],[Result]]="2. Silver",K156=2),"0. None",IF(AND(athlete_entries[[#This Row],[Result]]="3. Bronze",K156=3),"0. None",athlete_entries[[#This Row],[Result]]))</f>
        <v>2. Silver</v>
      </c>
      <c r="K156" s="1">
        <f>INDEX(Categories_and_entries__2[[#All],[Category]:[Entries]],MATCH(athlete_entries[[#This Row],[CATEGORY]],Categories_and_entries__2[[#All],[Category]],0),MATCH("Entries",Categories_and_entries__2[[#Headers],[Category]:[Entries]],0))</f>
        <v>6</v>
      </c>
      <c r="L156" s="1">
        <f>COUNTIFS(athlete_entries[CATEGORY],athlete_entries[[#This Row],[CATEGORY]],athlete_entries[Club Full],athlete_entries[[#This Row],[Club Full]])</f>
        <v>1</v>
      </c>
      <c r="M156" s="1" t="str">
        <f>INDEX(Participation_Count_Clubs__24[#All],MATCH(athlete_entries[[#This Row],[Club Full]],Participation_Count_Clubs__24[[#All],[Club Full]],0),MATCH("Club Size Entries",Participation_Count_Clubs__24[#Headers],0))</f>
        <v>S</v>
      </c>
    </row>
    <row r="157" spans="1:13" x14ac:dyDescent="0.25">
      <c r="A157" t="s">
        <v>84</v>
      </c>
      <c r="B157" t="s">
        <v>214</v>
      </c>
      <c r="C157" t="s">
        <v>215</v>
      </c>
      <c r="D157" s="1" t="str">
        <f>VLOOKUP(athlete_entries[[#This Row],[CATEGORY]],Categories!$A$1:$F$106,2,FALSE)</f>
        <v>Individual</v>
      </c>
      <c r="E157" s="1" t="str">
        <f>VLOOKUP(athlete_entries[[#This Row],[CATEGORY]],Categories!$A$1:$F$106,3,FALSE)</f>
        <v>Sparring</v>
      </c>
      <c r="F157" s="1" t="str">
        <f>VLOOKUP(athlete_entries[[#This Row],[CATEGORY]],Categories!$A$1:$F$106,4,FALSE)</f>
        <v>Senior</v>
      </c>
      <c r="G157" s="1" t="str">
        <f>VLOOKUP(athlete_entries[[#This Row],[CATEGORY]],Categories!$A$1:$F$106,5,FALSE)</f>
        <v>Male</v>
      </c>
      <c r="H157" s="1" t="str">
        <f>VLOOKUP(athlete_entries[[#This Row],[CATEGORY]],Categories!$A$1:$F$106,6,FALSE)</f>
        <v>A+B G04-D06</v>
      </c>
      <c r="I157" s="1" t="str">
        <f t="array" ref="I157">_xlfn.IFNA(INDEX(Results__5[#All],MATCH(athlete_entries[[#This Row],[CATEGORY]]&amp;athlete_entries[[#This Row],[Name]],Results__5[[#All],[Category]]&amp;Results__5[[#All],[Name]],0),MATCH(athlete_entries[[#Headers],[Result]],Results__5[#Headers],0)),"0. None")</f>
        <v>1. Gold</v>
      </c>
      <c r="J157" s="1" t="str">
        <f>IF(AND(athlete_entries[[#This Row],[Result]]="2. Silver",K157=2),"0. None",IF(AND(athlete_entries[[#This Row],[Result]]="3. Bronze",K157=3),"0. None",athlete_entries[[#This Row],[Result]]))</f>
        <v>1. Gold</v>
      </c>
      <c r="K157" s="1">
        <f>INDEX(Categories_and_entries__2[[#All],[Category]:[Entries]],MATCH(athlete_entries[[#This Row],[CATEGORY]],Categories_and_entries__2[[#All],[Category]],0),MATCH("Entries",Categories_and_entries__2[[#Headers],[Category]:[Entries]],0))</f>
        <v>6</v>
      </c>
      <c r="L157" s="1">
        <f>COUNTIFS(athlete_entries[CATEGORY],athlete_entries[[#This Row],[CATEGORY]],athlete_entries[Club Full],athlete_entries[[#This Row],[Club Full]])</f>
        <v>1</v>
      </c>
      <c r="M157" s="1" t="str">
        <f>INDEX(Participation_Count_Clubs__24[#All],MATCH(athlete_entries[[#This Row],[Club Full]],Participation_Count_Clubs__24[[#All],[Club Full]],0),MATCH("Club Size Entries",Participation_Count_Clubs__24[#Headers],0))</f>
        <v>S</v>
      </c>
    </row>
    <row r="158" spans="1:13" x14ac:dyDescent="0.25">
      <c r="A158" t="s">
        <v>85</v>
      </c>
      <c r="B158" t="s">
        <v>670</v>
      </c>
      <c r="C158" t="s">
        <v>215</v>
      </c>
      <c r="D158" s="1" t="str">
        <f>VLOOKUP(athlete_entries[[#This Row],[CATEGORY]],Categories!$A$1:$F$106,2,FALSE)</f>
        <v>Individual</v>
      </c>
      <c r="E158" s="1" t="str">
        <f>VLOOKUP(athlete_entries[[#This Row],[CATEGORY]],Categories!$A$1:$F$106,3,FALSE)</f>
        <v>Sparring</v>
      </c>
      <c r="F158" s="1" t="str">
        <f>VLOOKUP(athlete_entries[[#This Row],[CATEGORY]],Categories!$A$1:$F$106,4,FALSE)</f>
        <v>Senior</v>
      </c>
      <c r="G158" s="1" t="str">
        <f>VLOOKUP(athlete_entries[[#This Row],[CATEGORY]],Categories!$A$1:$F$106,5,FALSE)</f>
        <v>Male</v>
      </c>
      <c r="H158" s="1" t="str">
        <f>VLOOKUP(athlete_entries[[#This Row],[CATEGORY]],Categories!$A$1:$F$106,6,FALSE)</f>
        <v>A D01-D06</v>
      </c>
      <c r="I158" s="1" t="str">
        <f t="array" ref="I158">_xlfn.IFNA(INDEX(Results__5[#All],MATCH(athlete_entries[[#This Row],[CATEGORY]]&amp;athlete_entries[[#This Row],[Name]],Results__5[[#All],[Category]]&amp;Results__5[[#All],[Name]],0),MATCH(athlete_entries[[#Headers],[Result]],Results__5[#Headers],0)),"0. None")</f>
        <v>0. None</v>
      </c>
      <c r="J158" s="1" t="str">
        <f>IF(AND(athlete_entries[[#This Row],[Result]]="2. Silver",K158=2),"0. None",IF(AND(athlete_entries[[#This Row],[Result]]="3. Bronze",K158=3),"0. None",athlete_entries[[#This Row],[Result]]))</f>
        <v>0. None</v>
      </c>
      <c r="K158" s="1">
        <f>INDEX(Categories_and_entries__2[[#All],[Category]:[Entries]],MATCH(athlete_entries[[#This Row],[CATEGORY]],Categories_and_entries__2[[#All],[Category]],0),MATCH("Entries",Categories_and_entries__2[[#Headers],[Category]:[Entries]],0))</f>
        <v>12</v>
      </c>
      <c r="L158" s="1">
        <f>COUNTIFS(athlete_entries[CATEGORY],athlete_entries[[#This Row],[CATEGORY]],athlete_entries[Club Full],athlete_entries[[#This Row],[Club Full]])</f>
        <v>1</v>
      </c>
      <c r="M158" s="1" t="str">
        <f>INDEX(Participation_Count_Clubs__24[#All],MATCH(athlete_entries[[#This Row],[Club Full]],Participation_Count_Clubs__24[[#All],[Club Full]],0),MATCH("Club Size Entries",Participation_Count_Clubs__24[#Headers],0))</f>
        <v>S</v>
      </c>
    </row>
    <row r="159" spans="1:13" x14ac:dyDescent="0.25">
      <c r="A159" t="s">
        <v>94</v>
      </c>
      <c r="B159" t="s">
        <v>321</v>
      </c>
      <c r="C159" t="s">
        <v>215</v>
      </c>
      <c r="D159" s="1" t="str">
        <f>VLOOKUP(athlete_entries[[#This Row],[CATEGORY]],Categories!$A$1:$F$106,2,FALSE)</f>
        <v>Individual</v>
      </c>
      <c r="E159" s="1" t="str">
        <f>VLOOKUP(athlete_entries[[#This Row],[CATEGORY]],Categories!$A$1:$F$106,3,FALSE)</f>
        <v>Sparring</v>
      </c>
      <c r="F159" s="1" t="str">
        <f>VLOOKUP(athlete_entries[[#This Row],[CATEGORY]],Categories!$A$1:$F$106,4,FALSE)</f>
        <v>Veteran</v>
      </c>
      <c r="G159" s="1" t="str">
        <f>VLOOKUP(athlete_entries[[#This Row],[CATEGORY]],Categories!$A$1:$F$106,5,FALSE)</f>
        <v>Male</v>
      </c>
      <c r="H159" s="1" t="str">
        <f>VLOOKUP(athlete_entries[[#This Row],[CATEGORY]],Categories!$A$1:$F$106,6,FALSE)</f>
        <v>A D01-D06</v>
      </c>
      <c r="I159" s="1" t="str">
        <f t="array" ref="I159">_xlfn.IFNA(INDEX(Results__5[#All],MATCH(athlete_entries[[#This Row],[CATEGORY]]&amp;athlete_entries[[#This Row],[Name]],Results__5[[#All],[Category]]&amp;Results__5[[#All],[Name]],0),MATCH(athlete_entries[[#Headers],[Result]],Results__5[#Headers],0)),"0. None")</f>
        <v>2. Silver</v>
      </c>
      <c r="J159" s="1" t="str">
        <f>IF(AND(athlete_entries[[#This Row],[Result]]="2. Silver",K159=2),"0. None",IF(AND(athlete_entries[[#This Row],[Result]]="3. Bronze",K159=3),"0. None",athlete_entries[[#This Row],[Result]]))</f>
        <v>0. None</v>
      </c>
      <c r="K159" s="1">
        <f>INDEX(Categories_and_entries__2[[#All],[Category]:[Entries]],MATCH(athlete_entries[[#This Row],[CATEGORY]],Categories_and_entries__2[[#All],[Category]],0),MATCH("Entries",Categories_and_entries__2[[#Headers],[Category]:[Entries]],0))</f>
        <v>2</v>
      </c>
      <c r="L159" s="1">
        <f>COUNTIFS(athlete_entries[CATEGORY],athlete_entries[[#This Row],[CATEGORY]],athlete_entries[Club Full],athlete_entries[[#This Row],[Club Full]])</f>
        <v>1</v>
      </c>
      <c r="M159" s="1" t="str">
        <f>INDEX(Participation_Count_Clubs__24[#All],MATCH(athlete_entries[[#This Row],[Club Full]],Participation_Count_Clubs__24[[#All],[Club Full]],0),MATCH("Club Size Entries",Participation_Count_Clubs__24[#Headers],0))</f>
        <v>S</v>
      </c>
    </row>
    <row r="160" spans="1:13" x14ac:dyDescent="0.25">
      <c r="A160" t="s">
        <v>22</v>
      </c>
      <c r="B160" t="s">
        <v>255</v>
      </c>
      <c r="C160" t="s">
        <v>256</v>
      </c>
      <c r="D160" s="1" t="str">
        <f>VLOOKUP(athlete_entries[[#This Row],[CATEGORY]],Categories!$A$1:$F$106,2,FALSE)</f>
        <v>Individual</v>
      </c>
      <c r="E160" s="1" t="str">
        <f>VLOOKUP(athlete_entries[[#This Row],[CATEGORY]],Categories!$A$1:$F$106,3,FALSE)</f>
        <v>Patterns</v>
      </c>
      <c r="F160" s="1" t="str">
        <f>VLOOKUP(athlete_entries[[#This Row],[CATEGORY]],Categories!$A$1:$F$106,4,FALSE)</f>
        <v>Senior</v>
      </c>
      <c r="G160" s="1" t="str">
        <f>VLOOKUP(athlete_entries[[#This Row],[CATEGORY]],Categories!$A$1:$F$106,5,FALSE)</f>
        <v>Female</v>
      </c>
      <c r="H160" s="1" t="str">
        <f>VLOOKUP(athlete_entries[[#This Row],[CATEGORY]],Categories!$A$1:$F$106,6,FALSE)</f>
        <v>A D01-D06</v>
      </c>
      <c r="I160" s="1" t="str">
        <f t="array" ref="I160">_xlfn.IFNA(INDEX(Results__5[#All],MATCH(athlete_entries[[#This Row],[CATEGORY]]&amp;athlete_entries[[#This Row],[Name]],Results__5[[#All],[Category]]&amp;Results__5[[#All],[Name]],0),MATCH(athlete_entries[[#Headers],[Result]],Results__5[#Headers],0)),"0. None")</f>
        <v>2. Silver</v>
      </c>
      <c r="J160" s="1" t="str">
        <f>IF(AND(athlete_entries[[#This Row],[Result]]="2. Silver",K160=2),"0. None",IF(AND(athlete_entries[[#This Row],[Result]]="3. Bronze",K160=3),"0. None",athlete_entries[[#This Row],[Result]]))</f>
        <v>2. Silver</v>
      </c>
      <c r="K160" s="1">
        <f>INDEX(Categories_and_entries__2[[#All],[Category]:[Entries]],MATCH(athlete_entries[[#This Row],[CATEGORY]],Categories_and_entries__2[[#All],[Category]],0),MATCH("Entries",Categories_and_entries__2[[#Headers],[Category]:[Entries]],0))</f>
        <v>9</v>
      </c>
      <c r="L160" s="1">
        <f>COUNTIFS(athlete_entries[CATEGORY],athlete_entries[[#This Row],[CATEGORY]],athlete_entries[Club Full],athlete_entries[[#This Row],[Club Full]])</f>
        <v>1</v>
      </c>
      <c r="M160" s="1" t="str">
        <f>INDEX(Participation_Count_Clubs__24[#All],MATCH(athlete_entries[[#This Row],[Club Full]],Participation_Count_Clubs__24[[#All],[Club Full]],0),MATCH("Club Size Entries",Participation_Count_Clubs__24[#Headers],0))</f>
        <v>XS</v>
      </c>
    </row>
    <row r="161" spans="1:13" x14ac:dyDescent="0.25">
      <c r="A161" t="s">
        <v>22</v>
      </c>
      <c r="B161" t="s">
        <v>662</v>
      </c>
      <c r="C161" t="s">
        <v>265</v>
      </c>
      <c r="D161" s="1" t="str">
        <f>VLOOKUP(athlete_entries[[#This Row],[CATEGORY]],Categories!$A$1:$F$106,2,FALSE)</f>
        <v>Individual</v>
      </c>
      <c r="E161" s="1" t="str">
        <f>VLOOKUP(athlete_entries[[#This Row],[CATEGORY]],Categories!$A$1:$F$106,3,FALSE)</f>
        <v>Patterns</v>
      </c>
      <c r="F161" s="1" t="str">
        <f>VLOOKUP(athlete_entries[[#This Row],[CATEGORY]],Categories!$A$1:$F$106,4,FALSE)</f>
        <v>Senior</v>
      </c>
      <c r="G161" s="1" t="str">
        <f>VLOOKUP(athlete_entries[[#This Row],[CATEGORY]],Categories!$A$1:$F$106,5,FALSE)</f>
        <v>Female</v>
      </c>
      <c r="H161" s="1" t="str">
        <f>VLOOKUP(athlete_entries[[#This Row],[CATEGORY]],Categories!$A$1:$F$106,6,FALSE)</f>
        <v>A D01-D06</v>
      </c>
      <c r="I161" s="1" t="str">
        <f t="array" ref="I161">_xlfn.IFNA(INDEX(Results__5[#All],MATCH(athlete_entries[[#This Row],[CATEGORY]]&amp;athlete_entries[[#This Row],[Name]],Results__5[[#All],[Category]]&amp;Results__5[[#All],[Name]],0),MATCH(athlete_entries[[#Headers],[Result]],Results__5[#Headers],0)),"0. None")</f>
        <v>0. None</v>
      </c>
      <c r="J161" s="1" t="str">
        <f>IF(AND(athlete_entries[[#This Row],[Result]]="2. Silver",K161=2),"0. None",IF(AND(athlete_entries[[#This Row],[Result]]="3. Bronze",K161=3),"0. None",athlete_entries[[#This Row],[Result]]))</f>
        <v>0. None</v>
      </c>
      <c r="K161" s="1">
        <f>INDEX(Categories_and_entries__2[[#All],[Category]:[Entries]],MATCH(athlete_entries[[#This Row],[CATEGORY]],Categories_and_entries__2[[#All],[Category]],0),MATCH("Entries",Categories_and_entries__2[[#Headers],[Category]:[Entries]],0))</f>
        <v>9</v>
      </c>
      <c r="L161" s="1">
        <f>COUNTIFS(athlete_entries[CATEGORY],athlete_entries[[#This Row],[CATEGORY]],athlete_entries[Club Full],athlete_entries[[#This Row],[Club Full]])</f>
        <v>1</v>
      </c>
      <c r="M161" s="1" t="str">
        <f>INDEX(Participation_Count_Clubs__24[#All],MATCH(athlete_entries[[#This Row],[Club Full]],Participation_Count_Clubs__24[[#All],[Club Full]],0),MATCH("Club Size Entries",Participation_Count_Clubs__24[#Headers],0))</f>
        <v>S</v>
      </c>
    </row>
    <row r="162" spans="1:13" x14ac:dyDescent="0.25">
      <c r="A162" t="s">
        <v>23</v>
      </c>
      <c r="B162" t="s">
        <v>540</v>
      </c>
      <c r="C162" t="s">
        <v>265</v>
      </c>
      <c r="D162" s="1" t="str">
        <f>VLOOKUP(athlete_entries[[#This Row],[CATEGORY]],Categories!$A$1:$F$106,2,FALSE)</f>
        <v>Individual</v>
      </c>
      <c r="E162" s="1" t="str">
        <f>VLOOKUP(athlete_entries[[#This Row],[CATEGORY]],Categories!$A$1:$F$106,3,FALSE)</f>
        <v>Patterns</v>
      </c>
      <c r="F162" s="1" t="str">
        <f>VLOOKUP(athlete_entries[[#This Row],[CATEGORY]],Categories!$A$1:$F$106,4,FALSE)</f>
        <v>Senior</v>
      </c>
      <c r="G162" s="1" t="str">
        <f>VLOOKUP(athlete_entries[[#This Row],[CATEGORY]],Categories!$A$1:$F$106,5,FALSE)</f>
        <v>Female</v>
      </c>
      <c r="H162" s="1" t="str">
        <f>VLOOKUP(athlete_entries[[#This Row],[CATEGORY]],Categories!$A$1:$F$106,6,FALSE)</f>
        <v>A D01-D06</v>
      </c>
      <c r="I162" s="1" t="str">
        <f t="array" ref="I162">_xlfn.IFNA(INDEX(Results__5[#All],MATCH(athlete_entries[[#This Row],[CATEGORY]]&amp;athlete_entries[[#This Row],[Name]],Results__5[[#All],[Category]]&amp;Results__5[[#All],[Name]],0),MATCH(athlete_entries[[#Headers],[Result]],Results__5[#Headers],0)),"0. None")</f>
        <v>0. None</v>
      </c>
      <c r="J162" s="1" t="str">
        <f>IF(AND(athlete_entries[[#This Row],[Result]]="2. Silver",K162=2),"0. None",IF(AND(athlete_entries[[#This Row],[Result]]="3. Bronze",K162=3),"0. None",athlete_entries[[#This Row],[Result]]))</f>
        <v>0. None</v>
      </c>
      <c r="K162" s="1">
        <f>INDEX(Categories_and_entries__2[[#All],[Category]:[Entries]],MATCH(athlete_entries[[#This Row],[CATEGORY]],Categories_and_entries__2[[#All],[Category]],0),MATCH("Entries",Categories_and_entries__2[[#Headers],[Category]:[Entries]],0))</f>
        <v>10</v>
      </c>
      <c r="L162" s="1">
        <f>COUNTIFS(athlete_entries[CATEGORY],athlete_entries[[#This Row],[CATEGORY]],athlete_entries[Club Full],athlete_entries[[#This Row],[Club Full]])</f>
        <v>1</v>
      </c>
      <c r="M162" s="1" t="str">
        <f>INDEX(Participation_Count_Clubs__24[#All],MATCH(athlete_entries[[#This Row],[Club Full]],Participation_Count_Clubs__24[[#All],[Club Full]],0),MATCH("Club Size Entries",Participation_Count_Clubs__24[#Headers],0))</f>
        <v>S</v>
      </c>
    </row>
    <row r="163" spans="1:13" x14ac:dyDescent="0.25">
      <c r="A163" t="s">
        <v>29</v>
      </c>
      <c r="B163" t="s">
        <v>672</v>
      </c>
      <c r="C163" t="s">
        <v>265</v>
      </c>
      <c r="D163" s="1" t="str">
        <f>VLOOKUP(athlete_entries[[#This Row],[CATEGORY]],Categories!$A$1:$F$106,2,FALSE)</f>
        <v>Individual</v>
      </c>
      <c r="E163" s="1" t="str">
        <f>VLOOKUP(athlete_entries[[#This Row],[CATEGORY]],Categories!$A$1:$F$106,3,FALSE)</f>
        <v>Patterns</v>
      </c>
      <c r="F163" s="1" t="str">
        <f>VLOOKUP(athlete_entries[[#This Row],[CATEGORY]],Categories!$A$1:$F$106,4,FALSE)</f>
        <v>Senior</v>
      </c>
      <c r="G163" s="1" t="str">
        <f>VLOOKUP(athlete_entries[[#This Row],[CATEGORY]],Categories!$A$1:$F$106,5,FALSE)</f>
        <v>Male</v>
      </c>
      <c r="H163" s="1" t="str">
        <f>VLOOKUP(athlete_entries[[#This Row],[CATEGORY]],Categories!$A$1:$F$106,6,FALSE)</f>
        <v>A D01-D06</v>
      </c>
      <c r="I163" s="1" t="str">
        <f t="array" ref="I163">_xlfn.IFNA(INDEX(Results__5[#All],MATCH(athlete_entries[[#This Row],[CATEGORY]]&amp;athlete_entries[[#This Row],[Name]],Results__5[[#All],[Category]]&amp;Results__5[[#All],[Name]],0),MATCH(athlete_entries[[#Headers],[Result]],Results__5[#Headers],0)),"0. None")</f>
        <v>0. None</v>
      </c>
      <c r="J163" s="1" t="str">
        <f>IF(AND(athlete_entries[[#This Row],[Result]]="2. Silver",K163=2),"0. None",IF(AND(athlete_entries[[#This Row],[Result]]="3. Bronze",K163=3),"0. None",athlete_entries[[#This Row],[Result]]))</f>
        <v>0. None</v>
      </c>
      <c r="K163" s="1">
        <f>INDEX(Categories_and_entries__2[[#All],[Category]:[Entries]],MATCH(athlete_entries[[#This Row],[CATEGORY]],Categories_and_entries__2[[#All],[Category]],0),MATCH("Entries",Categories_and_entries__2[[#Headers],[Category]:[Entries]],0))</f>
        <v>10</v>
      </c>
      <c r="L163" s="1">
        <f>COUNTIFS(athlete_entries[CATEGORY],athlete_entries[[#This Row],[CATEGORY]],athlete_entries[Club Full],athlete_entries[[#This Row],[Club Full]])</f>
        <v>1</v>
      </c>
      <c r="M163" s="1" t="str">
        <f>INDEX(Participation_Count_Clubs__24[#All],MATCH(athlete_entries[[#This Row],[Club Full]],Participation_Count_Clubs__24[[#All],[Club Full]],0),MATCH("Club Size Entries",Participation_Count_Clubs__24[#Headers],0))</f>
        <v>S</v>
      </c>
    </row>
    <row r="164" spans="1:13" x14ac:dyDescent="0.25">
      <c r="A164" t="s">
        <v>30</v>
      </c>
      <c r="B164" t="s">
        <v>264</v>
      </c>
      <c r="C164" t="s">
        <v>265</v>
      </c>
      <c r="D164" s="1" t="str">
        <f>VLOOKUP(athlete_entries[[#This Row],[CATEGORY]],Categories!$A$1:$F$106,2,FALSE)</f>
        <v>Individual</v>
      </c>
      <c r="E164" s="1" t="str">
        <f>VLOOKUP(athlete_entries[[#This Row],[CATEGORY]],Categories!$A$1:$F$106,3,FALSE)</f>
        <v>Patterns</v>
      </c>
      <c r="F164" s="1" t="str">
        <f>VLOOKUP(athlete_entries[[#This Row],[CATEGORY]],Categories!$A$1:$F$106,4,FALSE)</f>
        <v>Senior</v>
      </c>
      <c r="G164" s="1" t="str">
        <f>VLOOKUP(athlete_entries[[#This Row],[CATEGORY]],Categories!$A$1:$F$106,5,FALSE)</f>
        <v>Male</v>
      </c>
      <c r="H164" s="1" t="str">
        <f>VLOOKUP(athlete_entries[[#This Row],[CATEGORY]],Categories!$A$1:$F$106,6,FALSE)</f>
        <v>A D01-D06</v>
      </c>
      <c r="I164" s="1" t="str">
        <f t="array" ref="I164">_xlfn.IFNA(INDEX(Results__5[#All],MATCH(athlete_entries[[#This Row],[CATEGORY]]&amp;athlete_entries[[#This Row],[Name]],Results__5[[#All],[Category]]&amp;Results__5[[#All],[Name]],0),MATCH(athlete_entries[[#Headers],[Result]],Results__5[#Headers],0)),"0. None")</f>
        <v>2. Silver</v>
      </c>
      <c r="J164" s="1" t="str">
        <f>IF(AND(athlete_entries[[#This Row],[Result]]="2. Silver",K164=2),"0. None",IF(AND(athlete_entries[[#This Row],[Result]]="3. Bronze",K164=3),"0. None",athlete_entries[[#This Row],[Result]]))</f>
        <v>2. Silver</v>
      </c>
      <c r="K164" s="1">
        <f>INDEX(Categories_and_entries__2[[#All],[Category]:[Entries]],MATCH(athlete_entries[[#This Row],[CATEGORY]],Categories_and_entries__2[[#All],[Category]],0),MATCH("Entries",Categories_and_entries__2[[#Headers],[Category]:[Entries]],0))</f>
        <v>5</v>
      </c>
      <c r="L164" s="1">
        <f>COUNTIFS(athlete_entries[CATEGORY],athlete_entries[[#This Row],[CATEGORY]],athlete_entries[Club Full],athlete_entries[[#This Row],[Club Full]])</f>
        <v>1</v>
      </c>
      <c r="M164" s="1" t="str">
        <f>INDEX(Participation_Count_Clubs__24[#All],MATCH(athlete_entries[[#This Row],[Club Full]],Participation_Count_Clubs__24[[#All],[Club Full]],0),MATCH("Club Size Entries",Participation_Count_Clubs__24[#Headers],0))</f>
        <v>S</v>
      </c>
    </row>
    <row r="165" spans="1:13" x14ac:dyDescent="0.25">
      <c r="A165" t="s">
        <v>779</v>
      </c>
      <c r="B165" t="s">
        <v>540</v>
      </c>
      <c r="C165" t="s">
        <v>265</v>
      </c>
      <c r="D165" s="1" t="str">
        <f>VLOOKUP(athlete_entries[[#This Row],[CATEGORY]],Categories!$A$1:$F$106,2,FALSE)</f>
        <v>Individual</v>
      </c>
      <c r="E165" s="1" t="str">
        <f>VLOOKUP(athlete_entries[[#This Row],[CATEGORY]],Categories!$A$1:$F$106,3,FALSE)</f>
        <v>Sparring</v>
      </c>
      <c r="F165" s="1" t="str">
        <f>VLOOKUP(athlete_entries[[#This Row],[CATEGORY]],Categories!$A$1:$F$106,4,FALSE)</f>
        <v>Senior</v>
      </c>
      <c r="G165" s="1" t="str">
        <f>VLOOKUP(athlete_entries[[#This Row],[CATEGORY]],Categories!$A$1:$F$106,5,FALSE)</f>
        <v>Female</v>
      </c>
      <c r="H165" s="1" t="str">
        <f>VLOOKUP(athlete_entries[[#This Row],[CATEGORY]],Categories!$A$1:$F$106,6,FALSE)</f>
        <v>A+B G04-D06</v>
      </c>
      <c r="I165" s="1" t="str">
        <f t="array" ref="I165">_xlfn.IFNA(INDEX(Results__5[#All],MATCH(athlete_entries[[#This Row],[CATEGORY]]&amp;athlete_entries[[#This Row],[Name]],Results__5[[#All],[Category]]&amp;Results__5[[#All],[Name]],0),MATCH(athlete_entries[[#Headers],[Result]],Results__5[#Headers],0)),"0. None")</f>
        <v>0. None</v>
      </c>
      <c r="J165" s="1" t="str">
        <f>IF(AND(athlete_entries[[#This Row],[Result]]="2. Silver",K165=2),"0. None",IF(AND(athlete_entries[[#This Row],[Result]]="3. Bronze",K165=3),"0. None",athlete_entries[[#This Row],[Result]]))</f>
        <v>0. None</v>
      </c>
      <c r="K165" s="1">
        <f>INDEX(Categories_and_entries__2[[#All],[Category]:[Entries]],MATCH(athlete_entries[[#This Row],[CATEGORY]],Categories_and_entries__2[[#All],[Category]],0),MATCH("Entries",Categories_and_entries__2[[#Headers],[Category]:[Entries]],0))</f>
        <v>5</v>
      </c>
      <c r="L165" s="1">
        <f>COUNTIFS(athlete_entries[CATEGORY],athlete_entries[[#This Row],[CATEGORY]],athlete_entries[Club Full],athlete_entries[[#This Row],[Club Full]])</f>
        <v>1</v>
      </c>
      <c r="M165" s="1" t="str">
        <f>INDEX(Participation_Count_Clubs__24[#All],MATCH(athlete_entries[[#This Row],[Club Full]],Participation_Count_Clubs__24[[#All],[Club Full]],0),MATCH("Club Size Entries",Participation_Count_Clubs__24[#Headers],0))</f>
        <v>S</v>
      </c>
    </row>
    <row r="166" spans="1:13" x14ac:dyDescent="0.25">
      <c r="A166" t="s">
        <v>86</v>
      </c>
      <c r="B166" t="s">
        <v>720</v>
      </c>
      <c r="C166" t="s">
        <v>265</v>
      </c>
      <c r="D166" s="1" t="str">
        <f>VLOOKUP(athlete_entries[[#This Row],[CATEGORY]],Categories!$A$1:$F$106,2,FALSE)</f>
        <v>Individual</v>
      </c>
      <c r="E166" s="1" t="str">
        <f>VLOOKUP(athlete_entries[[#This Row],[CATEGORY]],Categories!$A$1:$F$106,3,FALSE)</f>
        <v>Sparring</v>
      </c>
      <c r="F166" s="1" t="str">
        <f>VLOOKUP(athlete_entries[[#This Row],[CATEGORY]],Categories!$A$1:$F$106,4,FALSE)</f>
        <v>Senior</v>
      </c>
      <c r="G166" s="1" t="str">
        <f>VLOOKUP(athlete_entries[[#This Row],[CATEGORY]],Categories!$A$1:$F$106,5,FALSE)</f>
        <v>Male</v>
      </c>
      <c r="H166" s="1" t="str">
        <f>VLOOKUP(athlete_entries[[#This Row],[CATEGORY]],Categories!$A$1:$F$106,6,FALSE)</f>
        <v>A+B G04-D06</v>
      </c>
      <c r="I166" s="1" t="str">
        <f t="array" ref="I166">_xlfn.IFNA(INDEX(Results__5[#All],MATCH(athlete_entries[[#This Row],[CATEGORY]]&amp;athlete_entries[[#This Row],[Name]],Results__5[[#All],[Category]]&amp;Results__5[[#All],[Name]],0),MATCH(athlete_entries[[#Headers],[Result]],Results__5[#Headers],0)),"0. None")</f>
        <v>0. None</v>
      </c>
      <c r="J166" s="1" t="str">
        <f>IF(AND(athlete_entries[[#This Row],[Result]]="2. Silver",K166=2),"0. None",IF(AND(athlete_entries[[#This Row],[Result]]="3. Bronze",K166=3),"0. None",athlete_entries[[#This Row],[Result]]))</f>
        <v>0. None</v>
      </c>
      <c r="K166" s="1">
        <f>INDEX(Categories_and_entries__2[[#All],[Category]:[Entries]],MATCH(athlete_entries[[#This Row],[CATEGORY]],Categories_and_entries__2[[#All],[Category]],0),MATCH("Entries",Categories_and_entries__2[[#Headers],[Category]:[Entries]],0))</f>
        <v>8</v>
      </c>
      <c r="L166" s="1">
        <f>COUNTIFS(athlete_entries[CATEGORY],athlete_entries[[#This Row],[CATEGORY]],athlete_entries[Club Full],athlete_entries[[#This Row],[Club Full]])</f>
        <v>1</v>
      </c>
      <c r="M166" s="1" t="str">
        <f>INDEX(Participation_Count_Clubs__24[#All],MATCH(athlete_entries[[#This Row],[Club Full]],Participation_Count_Clubs__24[[#All],[Club Full]],0),MATCH("Club Size Entries",Participation_Count_Clubs__24[#Headers],0))</f>
        <v>S</v>
      </c>
    </row>
    <row r="167" spans="1:13" x14ac:dyDescent="0.25">
      <c r="A167" t="s">
        <v>87</v>
      </c>
      <c r="B167" t="s">
        <v>672</v>
      </c>
      <c r="C167" t="s">
        <v>265</v>
      </c>
      <c r="D167" s="1" t="str">
        <f>VLOOKUP(athlete_entries[[#This Row],[CATEGORY]],Categories!$A$1:$F$106,2,FALSE)</f>
        <v>Individual</v>
      </c>
      <c r="E167" s="1" t="str">
        <f>VLOOKUP(athlete_entries[[#This Row],[CATEGORY]],Categories!$A$1:$F$106,3,FALSE)</f>
        <v>Sparring</v>
      </c>
      <c r="F167" s="1" t="str">
        <f>VLOOKUP(athlete_entries[[#This Row],[CATEGORY]],Categories!$A$1:$F$106,4,FALSE)</f>
        <v>Senior</v>
      </c>
      <c r="G167" s="1" t="str">
        <f>VLOOKUP(athlete_entries[[#This Row],[CATEGORY]],Categories!$A$1:$F$106,5,FALSE)</f>
        <v>Male</v>
      </c>
      <c r="H167" s="1" t="str">
        <f>VLOOKUP(athlete_entries[[#This Row],[CATEGORY]],Categories!$A$1:$F$106,6,FALSE)</f>
        <v>A+B G04-D06</v>
      </c>
      <c r="I167" s="1" t="str">
        <f t="array" ref="I167">_xlfn.IFNA(INDEX(Results__5[#All],MATCH(athlete_entries[[#This Row],[CATEGORY]]&amp;athlete_entries[[#This Row],[Name]],Results__5[[#All],[Category]]&amp;Results__5[[#All],[Name]],0),MATCH(athlete_entries[[#Headers],[Result]],Results__5[#Headers],0)),"0. None")</f>
        <v>0. None</v>
      </c>
      <c r="J167" s="1" t="str">
        <f>IF(AND(athlete_entries[[#This Row],[Result]]="2. Silver",K167=2),"0. None",IF(AND(athlete_entries[[#This Row],[Result]]="3. Bronze",K167=3),"0. None",athlete_entries[[#This Row],[Result]]))</f>
        <v>0. None</v>
      </c>
      <c r="K167" s="1">
        <f>INDEX(Categories_and_entries__2[[#All],[Category]:[Entries]],MATCH(athlete_entries[[#This Row],[CATEGORY]],Categories_and_entries__2[[#All],[Category]],0),MATCH("Entries",Categories_and_entries__2[[#Headers],[Category]:[Entries]],0))</f>
        <v>9</v>
      </c>
      <c r="L167" s="1">
        <f>COUNTIFS(athlete_entries[CATEGORY],athlete_entries[[#This Row],[CATEGORY]],athlete_entries[Club Full],athlete_entries[[#This Row],[Club Full]])</f>
        <v>1</v>
      </c>
      <c r="M167" s="1" t="str">
        <f>INDEX(Participation_Count_Clubs__24[#All],MATCH(athlete_entries[[#This Row],[Club Full]],Participation_Count_Clubs__24[[#All],[Club Full]],0),MATCH("Club Size Entries",Participation_Count_Clubs__24[#Headers],0))</f>
        <v>S</v>
      </c>
    </row>
    <row r="168" spans="1:13" x14ac:dyDescent="0.25">
      <c r="A168" t="s">
        <v>3</v>
      </c>
      <c r="B168" t="s">
        <v>496</v>
      </c>
      <c r="C168" t="s">
        <v>158</v>
      </c>
      <c r="D168" s="1" t="str">
        <f>VLOOKUP(athlete_entries[[#This Row],[CATEGORY]],Categories!$A$1:$F$106,2,FALSE)</f>
        <v>Individual</v>
      </c>
      <c r="E168" s="1" t="str">
        <f>VLOOKUP(athlete_entries[[#This Row],[CATEGORY]],Categories!$A$1:$F$106,3,FALSE)</f>
        <v>Patterns</v>
      </c>
      <c r="F168" s="1" t="str">
        <f>VLOOKUP(athlete_entries[[#This Row],[CATEGORY]],Categories!$A$1:$F$106,4,FALSE)</f>
        <v>Youth</v>
      </c>
      <c r="G168" s="1" t="str">
        <f>VLOOKUP(athlete_entries[[#This Row],[CATEGORY]],Categories!$A$1:$F$106,5,FALSE)</f>
        <v>Female</v>
      </c>
      <c r="H168" s="1" t="str">
        <f>VLOOKUP(athlete_entries[[#This Row],[CATEGORY]],Categories!$A$1:$F$106,6,FALSE)</f>
        <v>C G10-G05</v>
      </c>
      <c r="I168" s="1" t="str">
        <f t="array" ref="I168">_xlfn.IFNA(INDEX(Results__5[#All],MATCH(athlete_entries[[#This Row],[CATEGORY]]&amp;athlete_entries[[#This Row],[Name]],Results__5[[#All],[Category]]&amp;Results__5[[#All],[Name]],0),MATCH(athlete_entries[[#Headers],[Result]],Results__5[#Headers],0)),"0. None")</f>
        <v>0. None</v>
      </c>
      <c r="J168" s="1" t="str">
        <f>IF(AND(athlete_entries[[#This Row],[Result]]="2. Silver",K168=2),"0. None",IF(AND(athlete_entries[[#This Row],[Result]]="3. Bronze",K168=3),"0. None",athlete_entries[[#This Row],[Result]]))</f>
        <v>0. None</v>
      </c>
      <c r="K168" s="1">
        <f>INDEX(Categories_and_entries__2[[#All],[Category]:[Entries]],MATCH(athlete_entries[[#This Row],[CATEGORY]],Categories_and_entries__2[[#All],[Category]],0),MATCH("Entries",Categories_and_entries__2[[#Headers],[Category]:[Entries]],0))</f>
        <v>21</v>
      </c>
      <c r="L168" s="1">
        <f>COUNTIFS(athlete_entries[CATEGORY],athlete_entries[[#This Row],[CATEGORY]],athlete_entries[Club Full],athlete_entries[[#This Row],[Club Full]])</f>
        <v>1</v>
      </c>
      <c r="M168" s="1" t="str">
        <f>INDEX(Participation_Count_Clubs__24[#All],MATCH(athlete_entries[[#This Row],[Club Full]],Participation_Count_Clubs__24[[#All],[Club Full]],0),MATCH("Club Size Entries",Participation_Count_Clubs__24[#Headers],0))</f>
        <v>L</v>
      </c>
    </row>
    <row r="169" spans="1:13" x14ac:dyDescent="0.25">
      <c r="A169" t="s">
        <v>4</v>
      </c>
      <c r="B169" t="s">
        <v>577</v>
      </c>
      <c r="C169" t="s">
        <v>158</v>
      </c>
      <c r="D169" s="1" t="str">
        <f>VLOOKUP(athlete_entries[[#This Row],[CATEGORY]],Categories!$A$1:$F$106,2,FALSE)</f>
        <v>Individual</v>
      </c>
      <c r="E169" s="1" t="str">
        <f>VLOOKUP(athlete_entries[[#This Row],[CATEGORY]],Categories!$A$1:$F$106,3,FALSE)</f>
        <v>Patterns</v>
      </c>
      <c r="F169" s="1" t="str">
        <f>VLOOKUP(athlete_entries[[#This Row],[CATEGORY]],Categories!$A$1:$F$106,4,FALSE)</f>
        <v>Youth</v>
      </c>
      <c r="G169" s="1" t="str">
        <f>VLOOKUP(athlete_entries[[#This Row],[CATEGORY]],Categories!$A$1:$F$106,5,FALSE)</f>
        <v>Female</v>
      </c>
      <c r="H169" s="1" t="str">
        <f>VLOOKUP(athlete_entries[[#This Row],[CATEGORY]],Categories!$A$1:$F$106,6,FALSE)</f>
        <v>C G10-G05</v>
      </c>
      <c r="I169" s="1" t="str">
        <f t="array" ref="I169">_xlfn.IFNA(INDEX(Results__5[#All],MATCH(athlete_entries[[#This Row],[CATEGORY]]&amp;athlete_entries[[#This Row],[Name]],Results__5[[#All],[Category]]&amp;Results__5[[#All],[Name]],0),MATCH(athlete_entries[[#Headers],[Result]],Results__5[#Headers],0)),"0. None")</f>
        <v>0. None</v>
      </c>
      <c r="J169" s="1" t="str">
        <f>IF(AND(athlete_entries[[#This Row],[Result]]="2. Silver",K169=2),"0. None",IF(AND(athlete_entries[[#This Row],[Result]]="3. Bronze",K169=3),"0. None",athlete_entries[[#This Row],[Result]]))</f>
        <v>0. None</v>
      </c>
      <c r="K169" s="1">
        <f>INDEX(Categories_and_entries__2[[#All],[Category]:[Entries]],MATCH(athlete_entries[[#This Row],[CATEGORY]],Categories_and_entries__2[[#All],[Category]],0),MATCH("Entries",Categories_and_entries__2[[#Headers],[Category]:[Entries]],0))</f>
        <v>13</v>
      </c>
      <c r="L169" s="1">
        <f>COUNTIFS(athlete_entries[CATEGORY],athlete_entries[[#This Row],[CATEGORY]],athlete_entries[Club Full],athlete_entries[[#This Row],[Club Full]])</f>
        <v>1</v>
      </c>
      <c r="M169" s="1" t="str">
        <f>INDEX(Participation_Count_Clubs__24[#All],MATCH(athlete_entries[[#This Row],[Club Full]],Participation_Count_Clubs__24[[#All],[Club Full]],0),MATCH("Club Size Entries",Participation_Count_Clubs__24[#Headers],0))</f>
        <v>L</v>
      </c>
    </row>
    <row r="170" spans="1:13" x14ac:dyDescent="0.25">
      <c r="A170" t="s">
        <v>5</v>
      </c>
      <c r="B170" t="s">
        <v>584</v>
      </c>
      <c r="C170" t="s">
        <v>158</v>
      </c>
      <c r="D170" s="1" t="str">
        <f>VLOOKUP(athlete_entries[[#This Row],[CATEGORY]],Categories!$A$1:$F$106,2,FALSE)</f>
        <v>Individual</v>
      </c>
      <c r="E170" s="1" t="str">
        <f>VLOOKUP(athlete_entries[[#This Row],[CATEGORY]],Categories!$A$1:$F$106,3,FALSE)</f>
        <v>Patterns</v>
      </c>
      <c r="F170" s="1" t="str">
        <f>VLOOKUP(athlete_entries[[#This Row],[CATEGORY]],Categories!$A$1:$F$106,4,FALSE)</f>
        <v>Youth</v>
      </c>
      <c r="G170" s="1" t="str">
        <f>VLOOKUP(athlete_entries[[#This Row],[CATEGORY]],Categories!$A$1:$F$106,5,FALSE)</f>
        <v>Female</v>
      </c>
      <c r="H170" s="1" t="str">
        <f>VLOOKUP(athlete_entries[[#This Row],[CATEGORY]],Categories!$A$1:$F$106,6,FALSE)</f>
        <v>C G10-G05</v>
      </c>
      <c r="I170" s="1" t="str">
        <f t="array" ref="I170">_xlfn.IFNA(INDEX(Results__5[#All],MATCH(athlete_entries[[#This Row],[CATEGORY]]&amp;athlete_entries[[#This Row],[Name]],Results__5[[#All],[Category]]&amp;Results__5[[#All],[Name]],0),MATCH(athlete_entries[[#Headers],[Result]],Results__5[#Headers],0)),"0. None")</f>
        <v>0. None</v>
      </c>
      <c r="J170" s="1" t="str">
        <f>IF(AND(athlete_entries[[#This Row],[Result]]="2. Silver",K170=2),"0. None",IF(AND(athlete_entries[[#This Row],[Result]]="3. Bronze",K170=3),"0. None",athlete_entries[[#This Row],[Result]]))</f>
        <v>0. None</v>
      </c>
      <c r="K170" s="1">
        <f>INDEX(Categories_and_entries__2[[#All],[Category]:[Entries]],MATCH(athlete_entries[[#This Row],[CATEGORY]],Categories_and_entries__2[[#All],[Category]],0),MATCH("Entries",Categories_and_entries__2[[#Headers],[Category]:[Entries]],0))</f>
        <v>22</v>
      </c>
      <c r="L170" s="1">
        <f>COUNTIFS(athlete_entries[CATEGORY],athlete_entries[[#This Row],[CATEGORY]],athlete_entries[Club Full],athlete_entries[[#This Row],[Club Full]])</f>
        <v>1</v>
      </c>
      <c r="M170" s="1" t="str">
        <f>INDEX(Participation_Count_Clubs__24[#All],MATCH(athlete_entries[[#This Row],[Club Full]],Participation_Count_Clubs__24[[#All],[Club Full]],0),MATCH("Club Size Entries",Participation_Count_Clubs__24[#Headers],0))</f>
        <v>L</v>
      </c>
    </row>
    <row r="171" spans="1:13" x14ac:dyDescent="0.25">
      <c r="A171" t="s">
        <v>9</v>
      </c>
      <c r="B171" t="s">
        <v>617</v>
      </c>
      <c r="C171" t="s">
        <v>158</v>
      </c>
      <c r="D171" s="1" t="str">
        <f>VLOOKUP(athlete_entries[[#This Row],[CATEGORY]],Categories!$A$1:$F$106,2,FALSE)</f>
        <v>Individual</v>
      </c>
      <c r="E171" s="1" t="str">
        <f>VLOOKUP(athlete_entries[[#This Row],[CATEGORY]],Categories!$A$1:$F$106,3,FALSE)</f>
        <v>Patterns</v>
      </c>
      <c r="F171" s="1" t="str">
        <f>VLOOKUP(athlete_entries[[#This Row],[CATEGORY]],Categories!$A$1:$F$106,4,FALSE)</f>
        <v>Youth</v>
      </c>
      <c r="G171" s="1" t="str">
        <f>VLOOKUP(athlete_entries[[#This Row],[CATEGORY]],Categories!$A$1:$F$106,5,FALSE)</f>
        <v>Male</v>
      </c>
      <c r="H171" s="1" t="str">
        <f>VLOOKUP(athlete_entries[[#This Row],[CATEGORY]],Categories!$A$1:$F$106,6,FALSE)</f>
        <v>C G10-G05</v>
      </c>
      <c r="I171" s="1" t="str">
        <f t="array" ref="I171">_xlfn.IFNA(INDEX(Results__5[#All],MATCH(athlete_entries[[#This Row],[CATEGORY]]&amp;athlete_entries[[#This Row],[Name]],Results__5[[#All],[Category]]&amp;Results__5[[#All],[Name]],0),MATCH(athlete_entries[[#Headers],[Result]],Results__5[#Headers],0)),"0. None")</f>
        <v>0. None</v>
      </c>
      <c r="J171" s="1" t="str">
        <f>IF(AND(athlete_entries[[#This Row],[Result]]="2. Silver",K171=2),"0. None",IF(AND(athlete_entries[[#This Row],[Result]]="3. Bronze",K171=3),"0. None",athlete_entries[[#This Row],[Result]]))</f>
        <v>0. None</v>
      </c>
      <c r="K171" s="1">
        <f>INDEX(Categories_and_entries__2[[#All],[Category]:[Entries]],MATCH(athlete_entries[[#This Row],[CATEGORY]],Categories_and_entries__2[[#All],[Category]],0),MATCH("Entries",Categories_and_entries__2[[#Headers],[Category]:[Entries]],0))</f>
        <v>22</v>
      </c>
      <c r="L171" s="1">
        <f>COUNTIFS(athlete_entries[CATEGORY],athlete_entries[[#This Row],[CATEGORY]],athlete_entries[Club Full],athlete_entries[[#This Row],[Club Full]])</f>
        <v>3</v>
      </c>
      <c r="M171" s="1" t="str">
        <f>INDEX(Participation_Count_Clubs__24[#All],MATCH(athlete_entries[[#This Row],[Club Full]],Participation_Count_Clubs__24[[#All],[Club Full]],0),MATCH("Club Size Entries",Participation_Count_Clubs__24[#Headers],0))</f>
        <v>L</v>
      </c>
    </row>
    <row r="172" spans="1:13" x14ac:dyDescent="0.25">
      <c r="A172" t="s">
        <v>9</v>
      </c>
      <c r="B172" t="s">
        <v>524</v>
      </c>
      <c r="C172" t="s">
        <v>158</v>
      </c>
      <c r="D172" s="1" t="str">
        <f>VLOOKUP(athlete_entries[[#This Row],[CATEGORY]],Categories!$A$1:$F$106,2,FALSE)</f>
        <v>Individual</v>
      </c>
      <c r="E172" s="1" t="str">
        <f>VLOOKUP(athlete_entries[[#This Row],[CATEGORY]],Categories!$A$1:$F$106,3,FALSE)</f>
        <v>Patterns</v>
      </c>
      <c r="F172" s="1" t="str">
        <f>VLOOKUP(athlete_entries[[#This Row],[CATEGORY]],Categories!$A$1:$F$106,4,FALSE)</f>
        <v>Youth</v>
      </c>
      <c r="G172" s="1" t="str">
        <f>VLOOKUP(athlete_entries[[#This Row],[CATEGORY]],Categories!$A$1:$F$106,5,FALSE)</f>
        <v>Male</v>
      </c>
      <c r="H172" s="1" t="str">
        <f>VLOOKUP(athlete_entries[[#This Row],[CATEGORY]],Categories!$A$1:$F$106,6,FALSE)</f>
        <v>C G10-G05</v>
      </c>
      <c r="I172" s="1" t="str">
        <f t="array" ref="I172">_xlfn.IFNA(INDEX(Results__5[#All],MATCH(athlete_entries[[#This Row],[CATEGORY]]&amp;athlete_entries[[#This Row],[Name]],Results__5[[#All],[Category]]&amp;Results__5[[#All],[Name]],0),MATCH(athlete_entries[[#Headers],[Result]],Results__5[#Headers],0)),"0. None")</f>
        <v>0. None</v>
      </c>
      <c r="J172" s="1" t="str">
        <f>IF(AND(athlete_entries[[#This Row],[Result]]="2. Silver",K172=2),"0. None",IF(AND(athlete_entries[[#This Row],[Result]]="3. Bronze",K172=3),"0. None",athlete_entries[[#This Row],[Result]]))</f>
        <v>0. None</v>
      </c>
      <c r="K172" s="1">
        <f>INDEX(Categories_and_entries__2[[#All],[Category]:[Entries]],MATCH(athlete_entries[[#This Row],[CATEGORY]],Categories_and_entries__2[[#All],[Category]],0),MATCH("Entries",Categories_and_entries__2[[#Headers],[Category]:[Entries]],0))</f>
        <v>22</v>
      </c>
      <c r="L172" s="1">
        <f>COUNTIFS(athlete_entries[CATEGORY],athlete_entries[[#This Row],[CATEGORY]],athlete_entries[Club Full],athlete_entries[[#This Row],[Club Full]])</f>
        <v>3</v>
      </c>
      <c r="M172" s="1" t="str">
        <f>INDEX(Participation_Count_Clubs__24[#All],MATCH(athlete_entries[[#This Row],[Club Full]],Participation_Count_Clubs__24[[#All],[Club Full]],0),MATCH("Club Size Entries",Participation_Count_Clubs__24[#Headers],0))</f>
        <v>L</v>
      </c>
    </row>
    <row r="173" spans="1:13" x14ac:dyDescent="0.25">
      <c r="A173" t="s">
        <v>9</v>
      </c>
      <c r="B173" t="s">
        <v>240</v>
      </c>
      <c r="C173" t="s">
        <v>158</v>
      </c>
      <c r="D173" s="1" t="str">
        <f>VLOOKUP(athlete_entries[[#This Row],[CATEGORY]],Categories!$A$1:$F$106,2,FALSE)</f>
        <v>Individual</v>
      </c>
      <c r="E173" s="1" t="str">
        <f>VLOOKUP(athlete_entries[[#This Row],[CATEGORY]],Categories!$A$1:$F$106,3,FALSE)</f>
        <v>Patterns</v>
      </c>
      <c r="F173" s="1" t="str">
        <f>VLOOKUP(athlete_entries[[#This Row],[CATEGORY]],Categories!$A$1:$F$106,4,FALSE)</f>
        <v>Youth</v>
      </c>
      <c r="G173" s="1" t="str">
        <f>VLOOKUP(athlete_entries[[#This Row],[CATEGORY]],Categories!$A$1:$F$106,5,FALSE)</f>
        <v>Male</v>
      </c>
      <c r="H173" s="1" t="str">
        <f>VLOOKUP(athlete_entries[[#This Row],[CATEGORY]],Categories!$A$1:$F$106,6,FALSE)</f>
        <v>C G10-G05</v>
      </c>
      <c r="I173" s="1" t="str">
        <f t="array" ref="I173">_xlfn.IFNA(INDEX(Results__5[#All],MATCH(athlete_entries[[#This Row],[CATEGORY]]&amp;athlete_entries[[#This Row],[Name]],Results__5[[#All],[Category]]&amp;Results__5[[#All],[Name]],0),MATCH(athlete_entries[[#Headers],[Result]],Results__5[#Headers],0)),"0. None")</f>
        <v>2. Silver</v>
      </c>
      <c r="J173" s="1" t="str">
        <f>IF(AND(athlete_entries[[#This Row],[Result]]="2. Silver",K173=2),"0. None",IF(AND(athlete_entries[[#This Row],[Result]]="3. Bronze",K173=3),"0. None",athlete_entries[[#This Row],[Result]]))</f>
        <v>2. Silver</v>
      </c>
      <c r="K173" s="1">
        <f>INDEX(Categories_and_entries__2[[#All],[Category]:[Entries]],MATCH(athlete_entries[[#This Row],[CATEGORY]],Categories_and_entries__2[[#All],[Category]],0),MATCH("Entries",Categories_and_entries__2[[#Headers],[Category]:[Entries]],0))</f>
        <v>22</v>
      </c>
      <c r="L173" s="1">
        <f>COUNTIFS(athlete_entries[CATEGORY],athlete_entries[[#This Row],[CATEGORY]],athlete_entries[Club Full],athlete_entries[[#This Row],[Club Full]])</f>
        <v>3</v>
      </c>
      <c r="M173" s="1" t="str">
        <f>INDEX(Participation_Count_Clubs__24[#All],MATCH(athlete_entries[[#This Row],[Club Full]],Participation_Count_Clubs__24[[#All],[Club Full]],0),MATCH("Club Size Entries",Participation_Count_Clubs__24[#Headers],0))</f>
        <v>L</v>
      </c>
    </row>
    <row r="174" spans="1:13" x14ac:dyDescent="0.25">
      <c r="A174" t="s">
        <v>10</v>
      </c>
      <c r="B174" t="s">
        <v>631</v>
      </c>
      <c r="C174" t="s">
        <v>158</v>
      </c>
      <c r="D174" s="1" t="str">
        <f>VLOOKUP(athlete_entries[[#This Row],[CATEGORY]],Categories!$A$1:$F$106,2,FALSE)</f>
        <v>Individual</v>
      </c>
      <c r="E174" s="1" t="str">
        <f>VLOOKUP(athlete_entries[[#This Row],[CATEGORY]],Categories!$A$1:$F$106,3,FALSE)</f>
        <v>Patterns</v>
      </c>
      <c r="F174" s="1" t="str">
        <f>VLOOKUP(athlete_entries[[#This Row],[CATEGORY]],Categories!$A$1:$F$106,4,FALSE)</f>
        <v>Youth</v>
      </c>
      <c r="G174" s="1" t="str">
        <f>VLOOKUP(athlete_entries[[#This Row],[CATEGORY]],Categories!$A$1:$F$106,5,FALSE)</f>
        <v>Male</v>
      </c>
      <c r="H174" s="1" t="str">
        <f>VLOOKUP(athlete_entries[[#This Row],[CATEGORY]],Categories!$A$1:$F$106,6,FALSE)</f>
        <v>C G10-G05</v>
      </c>
      <c r="I174" s="1" t="str">
        <f t="array" ref="I174">_xlfn.IFNA(INDEX(Results__5[#All],MATCH(athlete_entries[[#This Row],[CATEGORY]]&amp;athlete_entries[[#This Row],[Name]],Results__5[[#All],[Category]]&amp;Results__5[[#All],[Name]],0),MATCH(athlete_entries[[#Headers],[Result]],Results__5[#Headers],0)),"0. None")</f>
        <v>0. None</v>
      </c>
      <c r="J174" s="1" t="str">
        <f>IF(AND(athlete_entries[[#This Row],[Result]]="2. Silver",K174=2),"0. None",IF(AND(athlete_entries[[#This Row],[Result]]="3. Bronze",K174=3),"0. None",athlete_entries[[#This Row],[Result]]))</f>
        <v>0. None</v>
      </c>
      <c r="K174" s="1">
        <f>INDEX(Categories_and_entries__2[[#All],[Category]:[Entries]],MATCH(athlete_entries[[#This Row],[CATEGORY]],Categories_and_entries__2[[#All],[Category]],0),MATCH("Entries",Categories_and_entries__2[[#Headers],[Category]:[Entries]],0))</f>
        <v>13</v>
      </c>
      <c r="L174" s="1">
        <f>COUNTIFS(athlete_entries[CATEGORY],athlete_entries[[#This Row],[CATEGORY]],athlete_entries[Club Full],athlete_entries[[#This Row],[Club Full]])</f>
        <v>1</v>
      </c>
      <c r="M174" s="1" t="str">
        <f>INDEX(Participation_Count_Clubs__24[#All],MATCH(athlete_entries[[#This Row],[Club Full]],Participation_Count_Clubs__24[[#All],[Club Full]],0),MATCH("Club Size Entries",Participation_Count_Clubs__24[#Headers],0))</f>
        <v>L</v>
      </c>
    </row>
    <row r="175" spans="1:13" x14ac:dyDescent="0.25">
      <c r="A175" t="s">
        <v>25</v>
      </c>
      <c r="B175" t="s">
        <v>346</v>
      </c>
      <c r="C175" t="s">
        <v>158</v>
      </c>
      <c r="D175" s="1" t="str">
        <f>VLOOKUP(athlete_entries[[#This Row],[CATEGORY]],Categories!$A$1:$F$106,2,FALSE)</f>
        <v>Individual</v>
      </c>
      <c r="E175" s="1" t="str">
        <f>VLOOKUP(athlete_entries[[#This Row],[CATEGORY]],Categories!$A$1:$F$106,3,FALSE)</f>
        <v>Patterns</v>
      </c>
      <c r="F175" s="1" t="str">
        <f>VLOOKUP(athlete_entries[[#This Row],[CATEGORY]],Categories!$A$1:$F$106,4,FALSE)</f>
        <v>Senior</v>
      </c>
      <c r="G175" s="1" t="str">
        <f>VLOOKUP(athlete_entries[[#This Row],[CATEGORY]],Categories!$A$1:$F$106,5,FALSE)</f>
        <v>Female</v>
      </c>
      <c r="H175" s="1" t="str">
        <f>VLOOKUP(athlete_entries[[#This Row],[CATEGORY]],Categories!$A$1:$F$106,6,FALSE)</f>
        <v>C G10-G05</v>
      </c>
      <c r="I175" s="1" t="str">
        <f t="array" ref="I175">_xlfn.IFNA(INDEX(Results__5[#All],MATCH(athlete_entries[[#This Row],[CATEGORY]]&amp;athlete_entries[[#This Row],[Name]],Results__5[[#All],[Category]]&amp;Results__5[[#All],[Name]],0),MATCH(athlete_entries[[#Headers],[Result]],Results__5[#Headers],0)),"0. None")</f>
        <v>3. Bronze</v>
      </c>
      <c r="J175" s="1" t="str">
        <f>IF(AND(athlete_entries[[#This Row],[Result]]="2. Silver",K175=2),"0. None",IF(AND(athlete_entries[[#This Row],[Result]]="3. Bronze",K175=3),"0. None",athlete_entries[[#This Row],[Result]]))</f>
        <v>3. Bronze</v>
      </c>
      <c r="K175" s="1">
        <f>INDEX(Categories_and_entries__2[[#All],[Category]:[Entries]],MATCH(athlete_entries[[#This Row],[CATEGORY]],Categories_and_entries__2[[#All],[Category]],0),MATCH("Entries",Categories_and_entries__2[[#Headers],[Category]:[Entries]],0))</f>
        <v>5</v>
      </c>
      <c r="L175" s="1">
        <f>COUNTIFS(athlete_entries[CATEGORY],athlete_entries[[#This Row],[CATEGORY]],athlete_entries[Club Full],athlete_entries[[#This Row],[Club Full]])</f>
        <v>1</v>
      </c>
      <c r="M175" s="1" t="str">
        <f>INDEX(Participation_Count_Clubs__24[#All],MATCH(athlete_entries[[#This Row],[Club Full]],Participation_Count_Clubs__24[[#All],[Club Full]],0),MATCH("Club Size Entries",Participation_Count_Clubs__24[#Headers],0))</f>
        <v>L</v>
      </c>
    </row>
    <row r="176" spans="1:13" x14ac:dyDescent="0.25">
      <c r="A176" t="s">
        <v>26</v>
      </c>
      <c r="B176" t="s">
        <v>260</v>
      </c>
      <c r="C176" t="s">
        <v>158</v>
      </c>
      <c r="D176" s="1" t="str">
        <f>VLOOKUP(athlete_entries[[#This Row],[CATEGORY]],Categories!$A$1:$F$106,2,FALSE)</f>
        <v>Individual</v>
      </c>
      <c r="E176" s="1" t="str">
        <f>VLOOKUP(athlete_entries[[#This Row],[CATEGORY]],Categories!$A$1:$F$106,3,FALSE)</f>
        <v>Patterns</v>
      </c>
      <c r="F176" s="1" t="str">
        <f>VLOOKUP(athlete_entries[[#This Row],[CATEGORY]],Categories!$A$1:$F$106,4,FALSE)</f>
        <v>Senior</v>
      </c>
      <c r="G176" s="1" t="str">
        <f>VLOOKUP(athlete_entries[[#This Row],[CATEGORY]],Categories!$A$1:$F$106,5,FALSE)</f>
        <v>Female</v>
      </c>
      <c r="H176" s="1" t="str">
        <f>VLOOKUP(athlete_entries[[#This Row],[CATEGORY]],Categories!$A$1:$F$106,6,FALSE)</f>
        <v>C G10-G05</v>
      </c>
      <c r="I176" s="1" t="str">
        <f t="array" ref="I176">_xlfn.IFNA(INDEX(Results__5[#All],MATCH(athlete_entries[[#This Row],[CATEGORY]]&amp;athlete_entries[[#This Row],[Name]],Results__5[[#All],[Category]]&amp;Results__5[[#All],[Name]],0),MATCH(athlete_entries[[#Headers],[Result]],Results__5[#Headers],0)),"0. None")</f>
        <v>2. Silver</v>
      </c>
      <c r="J176" s="1" t="str">
        <f>IF(AND(athlete_entries[[#This Row],[Result]]="2. Silver",K176=2),"0. None",IF(AND(athlete_entries[[#This Row],[Result]]="3. Bronze",K176=3),"0. None",athlete_entries[[#This Row],[Result]]))</f>
        <v>2. Silver</v>
      </c>
      <c r="K176" s="1">
        <f>INDEX(Categories_and_entries__2[[#All],[Category]:[Entries]],MATCH(athlete_entries[[#This Row],[CATEGORY]],Categories_and_entries__2[[#All],[Category]],0),MATCH("Entries",Categories_and_entries__2[[#Headers],[Category]:[Entries]],0))</f>
        <v>3</v>
      </c>
      <c r="L176" s="1">
        <f>COUNTIFS(athlete_entries[CATEGORY],athlete_entries[[#This Row],[CATEGORY]],athlete_entries[Club Full],athlete_entries[[#This Row],[Club Full]])</f>
        <v>1</v>
      </c>
      <c r="M176" s="1" t="str">
        <f>INDEX(Participation_Count_Clubs__24[#All],MATCH(athlete_entries[[#This Row],[Club Full]],Participation_Count_Clubs__24[[#All],[Club Full]],0),MATCH("Club Size Entries",Participation_Count_Clubs__24[#Headers],0))</f>
        <v>L</v>
      </c>
    </row>
    <row r="177" spans="1:13" x14ac:dyDescent="0.25">
      <c r="A177" t="s">
        <v>32</v>
      </c>
      <c r="B177" t="s">
        <v>547</v>
      </c>
      <c r="C177" t="s">
        <v>158</v>
      </c>
      <c r="D177" s="1" t="str">
        <f>VLOOKUP(athlete_entries[[#This Row],[CATEGORY]],Categories!$A$1:$F$106,2,FALSE)</f>
        <v>Individual</v>
      </c>
      <c r="E177" s="1" t="str">
        <f>VLOOKUP(athlete_entries[[#This Row],[CATEGORY]],Categories!$A$1:$F$106,3,FALSE)</f>
        <v>Patterns</v>
      </c>
      <c r="F177" s="1" t="str">
        <f>VLOOKUP(athlete_entries[[#This Row],[CATEGORY]],Categories!$A$1:$F$106,4,FALSE)</f>
        <v>Senior</v>
      </c>
      <c r="G177" s="1" t="str">
        <f>VLOOKUP(athlete_entries[[#This Row],[CATEGORY]],Categories!$A$1:$F$106,5,FALSE)</f>
        <v>Male</v>
      </c>
      <c r="H177" s="1" t="str">
        <f>VLOOKUP(athlete_entries[[#This Row],[CATEGORY]],Categories!$A$1:$F$106,6,FALSE)</f>
        <v>C G10-G05</v>
      </c>
      <c r="I177" s="1" t="str">
        <f t="array" ref="I177">_xlfn.IFNA(INDEX(Results__5[#All],MATCH(athlete_entries[[#This Row],[CATEGORY]]&amp;athlete_entries[[#This Row],[Name]],Results__5[[#All],[Category]]&amp;Results__5[[#All],[Name]],0),MATCH(athlete_entries[[#Headers],[Result]],Results__5[#Headers],0)),"0. None")</f>
        <v>0. None</v>
      </c>
      <c r="J177" s="1" t="str">
        <f>IF(AND(athlete_entries[[#This Row],[Result]]="2. Silver",K177=2),"0. None",IF(AND(athlete_entries[[#This Row],[Result]]="3. Bronze",K177=3),"0. None",athlete_entries[[#This Row],[Result]]))</f>
        <v>0. None</v>
      </c>
      <c r="K177" s="1">
        <f>INDEX(Categories_and_entries__2[[#All],[Category]:[Entries]],MATCH(athlete_entries[[#This Row],[CATEGORY]],Categories_and_entries__2[[#All],[Category]],0),MATCH("Entries",Categories_and_entries__2[[#Headers],[Category]:[Entries]],0))</f>
        <v>12</v>
      </c>
      <c r="L177" s="1">
        <f>COUNTIFS(athlete_entries[CATEGORY],athlete_entries[[#This Row],[CATEGORY]],athlete_entries[Club Full],athlete_entries[[#This Row],[Club Full]])</f>
        <v>1</v>
      </c>
      <c r="M177" s="1" t="str">
        <f>INDEX(Participation_Count_Clubs__24[#All],MATCH(athlete_entries[[#This Row],[Club Full]],Participation_Count_Clubs__24[[#All],[Club Full]],0),MATCH("Club Size Entries",Participation_Count_Clubs__24[#Headers],0))</f>
        <v>L</v>
      </c>
    </row>
    <row r="178" spans="1:13" x14ac:dyDescent="0.25">
      <c r="A178" t="s">
        <v>33</v>
      </c>
      <c r="B178" t="s">
        <v>157</v>
      </c>
      <c r="C178" t="s">
        <v>158</v>
      </c>
      <c r="D178" s="1" t="str">
        <f>VLOOKUP(athlete_entries[[#This Row],[CATEGORY]],Categories!$A$1:$F$106,2,FALSE)</f>
        <v>Individual</v>
      </c>
      <c r="E178" s="1" t="str">
        <f>VLOOKUP(athlete_entries[[#This Row],[CATEGORY]],Categories!$A$1:$F$106,3,FALSE)</f>
        <v>Patterns</v>
      </c>
      <c r="F178" s="1" t="str">
        <f>VLOOKUP(athlete_entries[[#This Row],[CATEGORY]],Categories!$A$1:$F$106,4,FALSE)</f>
        <v>Senior</v>
      </c>
      <c r="G178" s="1" t="str">
        <f>VLOOKUP(athlete_entries[[#This Row],[CATEGORY]],Categories!$A$1:$F$106,5,FALSE)</f>
        <v>Male</v>
      </c>
      <c r="H178" s="1" t="str">
        <f>VLOOKUP(athlete_entries[[#This Row],[CATEGORY]],Categories!$A$1:$F$106,6,FALSE)</f>
        <v>C G10-G05</v>
      </c>
      <c r="I178" s="1" t="str">
        <f t="array" ref="I178">_xlfn.IFNA(INDEX(Results__5[#All],MATCH(athlete_entries[[#This Row],[CATEGORY]]&amp;athlete_entries[[#This Row],[Name]],Results__5[[#All],[Category]]&amp;Results__5[[#All],[Name]],0),MATCH(athlete_entries[[#Headers],[Result]],Results__5[#Headers],0)),"0. None")</f>
        <v>1. Gold</v>
      </c>
      <c r="J178" s="1" t="str">
        <f>IF(AND(athlete_entries[[#This Row],[Result]]="2. Silver",K178=2),"0. None",IF(AND(athlete_entries[[#This Row],[Result]]="3. Bronze",K178=3),"0. None",athlete_entries[[#This Row],[Result]]))</f>
        <v>1. Gold</v>
      </c>
      <c r="K178" s="1">
        <f>INDEX(Categories_and_entries__2[[#All],[Category]:[Entries]],MATCH(athlete_entries[[#This Row],[CATEGORY]],Categories_and_entries__2[[#All],[Category]],0),MATCH("Entries",Categories_and_entries__2[[#Headers],[Category]:[Entries]],0))</f>
        <v>5</v>
      </c>
      <c r="L178" s="1">
        <f>COUNTIFS(athlete_entries[CATEGORY],athlete_entries[[#This Row],[CATEGORY]],athlete_entries[Club Full],athlete_entries[[#This Row],[Club Full]])</f>
        <v>1</v>
      </c>
      <c r="M178" s="1" t="str">
        <f>INDEX(Participation_Count_Clubs__24[#All],MATCH(athlete_entries[[#This Row],[Club Full]],Participation_Count_Clubs__24[[#All],[Club Full]],0),MATCH("Club Size Entries",Participation_Count_Clubs__24[#Headers],0))</f>
        <v>L</v>
      </c>
    </row>
    <row r="179" spans="1:13" x14ac:dyDescent="0.25">
      <c r="A179" t="s">
        <v>36</v>
      </c>
      <c r="B179" t="s">
        <v>577</v>
      </c>
      <c r="C179" t="s">
        <v>158</v>
      </c>
      <c r="D179" s="1" t="str">
        <f>VLOOKUP(athlete_entries[[#This Row],[CATEGORY]],Categories!$A$1:$F$106,2,FALSE)</f>
        <v>Individual</v>
      </c>
      <c r="E179" s="1" t="str">
        <f>VLOOKUP(athlete_entries[[#This Row],[CATEGORY]],Categories!$A$1:$F$106,3,FALSE)</f>
        <v>Patterns</v>
      </c>
      <c r="F179" s="1" t="str">
        <f>VLOOKUP(athlete_entries[[#This Row],[CATEGORY]],Categories!$A$1:$F$106,4,FALSE)</f>
        <v>Youth</v>
      </c>
      <c r="G179" s="1" t="str">
        <f>VLOOKUP(athlete_entries[[#This Row],[CATEGORY]],Categories!$A$1:$F$106,5,FALSE)</f>
        <v>Mixed</v>
      </c>
      <c r="H179" s="1" t="str">
        <f>VLOOKUP(athlete_entries[[#This Row],[CATEGORY]],Categories!$A$1:$F$106,6,FALSE)</f>
        <v>C G10-G05</v>
      </c>
      <c r="I179" s="1" t="str">
        <f t="array" ref="I179">_xlfn.IFNA(INDEX(Results__5[#All],MATCH(athlete_entries[[#This Row],[CATEGORY]]&amp;athlete_entries[[#This Row],[Name]],Results__5[[#All],[Category]]&amp;Results__5[[#All],[Name]],0),MATCH(athlete_entries[[#Headers],[Result]],Results__5[#Headers],0)),"0. None")</f>
        <v>0. None</v>
      </c>
      <c r="J179" s="1" t="str">
        <f>IF(AND(athlete_entries[[#This Row],[Result]]="2. Silver",K179=2),"0. None",IF(AND(athlete_entries[[#This Row],[Result]]="3. Bronze",K179=3),"0. None",athlete_entries[[#This Row],[Result]]))</f>
        <v>0. None</v>
      </c>
      <c r="K179" s="1">
        <f>INDEX(Categories_and_entries__2[[#All],[Category]:[Entries]],MATCH(athlete_entries[[#This Row],[CATEGORY]],Categories_and_entries__2[[#All],[Category]],0),MATCH("Entries",Categories_and_entries__2[[#Headers],[Category]:[Entries]],0))</f>
        <v>95</v>
      </c>
      <c r="L179" s="1">
        <f>COUNTIFS(athlete_entries[CATEGORY],athlete_entries[[#This Row],[CATEGORY]],athlete_entries[Club Full],athlete_entries[[#This Row],[Club Full]])</f>
        <v>7</v>
      </c>
      <c r="M179" s="1" t="str">
        <f>INDEX(Participation_Count_Clubs__24[#All],MATCH(athlete_entries[[#This Row],[Club Full]],Participation_Count_Clubs__24[[#All],[Club Full]],0),MATCH("Club Size Entries",Participation_Count_Clubs__24[#Headers],0))</f>
        <v>L</v>
      </c>
    </row>
    <row r="180" spans="1:13" x14ac:dyDescent="0.25">
      <c r="A180" t="s">
        <v>36</v>
      </c>
      <c r="B180" t="s">
        <v>631</v>
      </c>
      <c r="C180" t="s">
        <v>158</v>
      </c>
      <c r="D180" s="1" t="str">
        <f>VLOOKUP(athlete_entries[[#This Row],[CATEGORY]],Categories!$A$1:$F$106,2,FALSE)</f>
        <v>Individual</v>
      </c>
      <c r="E180" s="1" t="str">
        <f>VLOOKUP(athlete_entries[[#This Row],[CATEGORY]],Categories!$A$1:$F$106,3,FALSE)</f>
        <v>Patterns</v>
      </c>
      <c r="F180" s="1" t="str">
        <f>VLOOKUP(athlete_entries[[#This Row],[CATEGORY]],Categories!$A$1:$F$106,4,FALSE)</f>
        <v>Youth</v>
      </c>
      <c r="G180" s="1" t="str">
        <f>VLOOKUP(athlete_entries[[#This Row],[CATEGORY]],Categories!$A$1:$F$106,5,FALSE)</f>
        <v>Mixed</v>
      </c>
      <c r="H180" s="1" t="str">
        <f>VLOOKUP(athlete_entries[[#This Row],[CATEGORY]],Categories!$A$1:$F$106,6,FALSE)</f>
        <v>C G10-G05</v>
      </c>
      <c r="I180" s="1" t="str">
        <f t="array" ref="I180">_xlfn.IFNA(INDEX(Results__5[#All],MATCH(athlete_entries[[#This Row],[CATEGORY]]&amp;athlete_entries[[#This Row],[Name]],Results__5[[#All],[Category]]&amp;Results__5[[#All],[Name]],0),MATCH(athlete_entries[[#Headers],[Result]],Results__5[#Headers],0)),"0. None")</f>
        <v>0. None</v>
      </c>
      <c r="J180" s="1" t="str">
        <f>IF(AND(athlete_entries[[#This Row],[Result]]="2. Silver",K180=2),"0. None",IF(AND(athlete_entries[[#This Row],[Result]]="3. Bronze",K180=3),"0. None",athlete_entries[[#This Row],[Result]]))</f>
        <v>0. None</v>
      </c>
      <c r="K180" s="1">
        <f>INDEX(Categories_and_entries__2[[#All],[Category]:[Entries]],MATCH(athlete_entries[[#This Row],[CATEGORY]],Categories_and_entries__2[[#All],[Category]],0),MATCH("Entries",Categories_and_entries__2[[#Headers],[Category]:[Entries]],0))</f>
        <v>95</v>
      </c>
      <c r="L180" s="1">
        <f>COUNTIFS(athlete_entries[CATEGORY],athlete_entries[[#This Row],[CATEGORY]],athlete_entries[Club Full],athlete_entries[[#This Row],[Club Full]])</f>
        <v>7</v>
      </c>
      <c r="M180" s="1" t="str">
        <f>INDEX(Participation_Count_Clubs__24[#All],MATCH(athlete_entries[[#This Row],[Club Full]],Participation_Count_Clubs__24[[#All],[Club Full]],0),MATCH("Club Size Entries",Participation_Count_Clubs__24[#Headers],0))</f>
        <v>L</v>
      </c>
    </row>
    <row r="181" spans="1:13" x14ac:dyDescent="0.25">
      <c r="A181" t="s">
        <v>36</v>
      </c>
      <c r="B181" t="s">
        <v>617</v>
      </c>
      <c r="C181" t="s">
        <v>158</v>
      </c>
      <c r="D181" s="1" t="str">
        <f>VLOOKUP(athlete_entries[[#This Row],[CATEGORY]],Categories!$A$1:$F$106,2,FALSE)</f>
        <v>Individual</v>
      </c>
      <c r="E181" s="1" t="str">
        <f>VLOOKUP(athlete_entries[[#This Row],[CATEGORY]],Categories!$A$1:$F$106,3,FALSE)</f>
        <v>Patterns</v>
      </c>
      <c r="F181" s="1" t="str">
        <f>VLOOKUP(athlete_entries[[#This Row],[CATEGORY]],Categories!$A$1:$F$106,4,FALSE)</f>
        <v>Youth</v>
      </c>
      <c r="G181" s="1" t="str">
        <f>VLOOKUP(athlete_entries[[#This Row],[CATEGORY]],Categories!$A$1:$F$106,5,FALSE)</f>
        <v>Mixed</v>
      </c>
      <c r="H181" s="1" t="str">
        <f>VLOOKUP(athlete_entries[[#This Row],[CATEGORY]],Categories!$A$1:$F$106,6,FALSE)</f>
        <v>C G10-G05</v>
      </c>
      <c r="I181" s="1" t="str">
        <f t="array" ref="I181">_xlfn.IFNA(INDEX(Results__5[#All],MATCH(athlete_entries[[#This Row],[CATEGORY]]&amp;athlete_entries[[#This Row],[Name]],Results__5[[#All],[Category]]&amp;Results__5[[#All],[Name]],0),MATCH(athlete_entries[[#Headers],[Result]],Results__5[#Headers],0)),"0. None")</f>
        <v>0. None</v>
      </c>
      <c r="J181" s="1" t="str">
        <f>IF(AND(athlete_entries[[#This Row],[Result]]="2. Silver",K181=2),"0. None",IF(AND(athlete_entries[[#This Row],[Result]]="3. Bronze",K181=3),"0. None",athlete_entries[[#This Row],[Result]]))</f>
        <v>0. None</v>
      </c>
      <c r="K181" s="1">
        <f>INDEX(Categories_and_entries__2[[#All],[Category]:[Entries]],MATCH(athlete_entries[[#This Row],[CATEGORY]],Categories_and_entries__2[[#All],[Category]],0),MATCH("Entries",Categories_and_entries__2[[#Headers],[Category]:[Entries]],0))</f>
        <v>95</v>
      </c>
      <c r="L181" s="1">
        <f>COUNTIFS(athlete_entries[CATEGORY],athlete_entries[[#This Row],[CATEGORY]],athlete_entries[Club Full],athlete_entries[[#This Row],[Club Full]])</f>
        <v>7</v>
      </c>
      <c r="M181" s="1" t="str">
        <f>INDEX(Participation_Count_Clubs__24[#All],MATCH(athlete_entries[[#This Row],[Club Full]],Participation_Count_Clubs__24[[#All],[Club Full]],0),MATCH("Club Size Entries",Participation_Count_Clubs__24[#Headers],0))</f>
        <v>L</v>
      </c>
    </row>
    <row r="182" spans="1:13" x14ac:dyDescent="0.25">
      <c r="A182" t="s">
        <v>36</v>
      </c>
      <c r="B182" t="s">
        <v>524</v>
      </c>
      <c r="C182" t="s">
        <v>158</v>
      </c>
      <c r="D182" s="1" t="str">
        <f>VLOOKUP(athlete_entries[[#This Row],[CATEGORY]],Categories!$A$1:$F$106,2,FALSE)</f>
        <v>Individual</v>
      </c>
      <c r="E182" s="1" t="str">
        <f>VLOOKUP(athlete_entries[[#This Row],[CATEGORY]],Categories!$A$1:$F$106,3,FALSE)</f>
        <v>Patterns</v>
      </c>
      <c r="F182" s="1" t="str">
        <f>VLOOKUP(athlete_entries[[#This Row],[CATEGORY]],Categories!$A$1:$F$106,4,FALSE)</f>
        <v>Youth</v>
      </c>
      <c r="G182" s="1" t="str">
        <f>VLOOKUP(athlete_entries[[#This Row],[CATEGORY]],Categories!$A$1:$F$106,5,FALSE)</f>
        <v>Mixed</v>
      </c>
      <c r="H182" s="1" t="str">
        <f>VLOOKUP(athlete_entries[[#This Row],[CATEGORY]],Categories!$A$1:$F$106,6,FALSE)</f>
        <v>C G10-G05</v>
      </c>
      <c r="I182" s="1" t="str">
        <f t="array" ref="I182">_xlfn.IFNA(INDEX(Results__5[#All],MATCH(athlete_entries[[#This Row],[CATEGORY]]&amp;athlete_entries[[#This Row],[Name]],Results__5[[#All],[Category]]&amp;Results__5[[#All],[Name]],0),MATCH(athlete_entries[[#Headers],[Result]],Results__5[#Headers],0)),"0. None")</f>
        <v>0. None</v>
      </c>
      <c r="J182" s="1" t="str">
        <f>IF(AND(athlete_entries[[#This Row],[Result]]="2. Silver",K182=2),"0. None",IF(AND(athlete_entries[[#This Row],[Result]]="3. Bronze",K182=3),"0. None",athlete_entries[[#This Row],[Result]]))</f>
        <v>0. None</v>
      </c>
      <c r="K182" s="1">
        <f>INDEX(Categories_and_entries__2[[#All],[Category]:[Entries]],MATCH(athlete_entries[[#This Row],[CATEGORY]],Categories_and_entries__2[[#All],[Category]],0),MATCH("Entries",Categories_and_entries__2[[#Headers],[Category]:[Entries]],0))</f>
        <v>95</v>
      </c>
      <c r="L182" s="1">
        <f>COUNTIFS(athlete_entries[CATEGORY],athlete_entries[[#This Row],[CATEGORY]],athlete_entries[Club Full],athlete_entries[[#This Row],[Club Full]])</f>
        <v>7</v>
      </c>
      <c r="M182" s="1" t="str">
        <f>INDEX(Participation_Count_Clubs__24[#All],MATCH(athlete_entries[[#This Row],[Club Full]],Participation_Count_Clubs__24[[#All],[Club Full]],0),MATCH("Club Size Entries",Participation_Count_Clubs__24[#Headers],0))</f>
        <v>L</v>
      </c>
    </row>
    <row r="183" spans="1:13" x14ac:dyDescent="0.25">
      <c r="A183" t="s">
        <v>36</v>
      </c>
      <c r="B183" t="s">
        <v>496</v>
      </c>
      <c r="C183" t="s">
        <v>158</v>
      </c>
      <c r="D183" s="1" t="str">
        <f>VLOOKUP(athlete_entries[[#This Row],[CATEGORY]],Categories!$A$1:$F$106,2,FALSE)</f>
        <v>Individual</v>
      </c>
      <c r="E183" s="1" t="str">
        <f>VLOOKUP(athlete_entries[[#This Row],[CATEGORY]],Categories!$A$1:$F$106,3,FALSE)</f>
        <v>Patterns</v>
      </c>
      <c r="F183" s="1" t="str">
        <f>VLOOKUP(athlete_entries[[#This Row],[CATEGORY]],Categories!$A$1:$F$106,4,FALSE)</f>
        <v>Youth</v>
      </c>
      <c r="G183" s="1" t="str">
        <f>VLOOKUP(athlete_entries[[#This Row],[CATEGORY]],Categories!$A$1:$F$106,5,FALSE)</f>
        <v>Mixed</v>
      </c>
      <c r="H183" s="1" t="str">
        <f>VLOOKUP(athlete_entries[[#This Row],[CATEGORY]],Categories!$A$1:$F$106,6,FALSE)</f>
        <v>C G10-G05</v>
      </c>
      <c r="I183" s="1" t="str">
        <f t="array" ref="I183">_xlfn.IFNA(INDEX(Results__5[#All],MATCH(athlete_entries[[#This Row],[CATEGORY]]&amp;athlete_entries[[#This Row],[Name]],Results__5[[#All],[Category]]&amp;Results__5[[#All],[Name]],0),MATCH(athlete_entries[[#Headers],[Result]],Results__5[#Headers],0)),"0. None")</f>
        <v>0. None</v>
      </c>
      <c r="J183" s="1" t="str">
        <f>IF(AND(athlete_entries[[#This Row],[Result]]="2. Silver",K183=2),"0. None",IF(AND(athlete_entries[[#This Row],[Result]]="3. Bronze",K183=3),"0. None",athlete_entries[[#This Row],[Result]]))</f>
        <v>0. None</v>
      </c>
      <c r="K183" s="1">
        <f>INDEX(Categories_and_entries__2[[#All],[Category]:[Entries]],MATCH(athlete_entries[[#This Row],[CATEGORY]],Categories_and_entries__2[[#All],[Category]],0),MATCH("Entries",Categories_and_entries__2[[#Headers],[Category]:[Entries]],0))</f>
        <v>95</v>
      </c>
      <c r="L183" s="1">
        <f>COUNTIFS(athlete_entries[CATEGORY],athlete_entries[[#This Row],[CATEGORY]],athlete_entries[Club Full],athlete_entries[[#This Row],[Club Full]])</f>
        <v>7</v>
      </c>
      <c r="M183" s="1" t="str">
        <f>INDEX(Participation_Count_Clubs__24[#All],MATCH(athlete_entries[[#This Row],[Club Full]],Participation_Count_Clubs__24[[#All],[Club Full]],0),MATCH("Club Size Entries",Participation_Count_Clubs__24[#Headers],0))</f>
        <v>L</v>
      </c>
    </row>
    <row r="184" spans="1:13" x14ac:dyDescent="0.25">
      <c r="A184" t="s">
        <v>36</v>
      </c>
      <c r="B184" t="s">
        <v>240</v>
      </c>
      <c r="C184" t="s">
        <v>158</v>
      </c>
      <c r="D184" s="1" t="str">
        <f>VLOOKUP(athlete_entries[[#This Row],[CATEGORY]],Categories!$A$1:$F$106,2,FALSE)</f>
        <v>Individual</v>
      </c>
      <c r="E184" s="1" t="str">
        <f>VLOOKUP(athlete_entries[[#This Row],[CATEGORY]],Categories!$A$1:$F$106,3,FALSE)</f>
        <v>Patterns</v>
      </c>
      <c r="F184" s="1" t="str">
        <f>VLOOKUP(athlete_entries[[#This Row],[CATEGORY]],Categories!$A$1:$F$106,4,FALSE)</f>
        <v>Youth</v>
      </c>
      <c r="G184" s="1" t="str">
        <f>VLOOKUP(athlete_entries[[#This Row],[CATEGORY]],Categories!$A$1:$F$106,5,FALSE)</f>
        <v>Mixed</v>
      </c>
      <c r="H184" s="1" t="str">
        <f>VLOOKUP(athlete_entries[[#This Row],[CATEGORY]],Categories!$A$1:$F$106,6,FALSE)</f>
        <v>C G10-G05</v>
      </c>
      <c r="I184" s="1" t="str">
        <f t="array" ref="I184">_xlfn.IFNA(INDEX(Results__5[#All],MATCH(athlete_entries[[#This Row],[CATEGORY]]&amp;athlete_entries[[#This Row],[Name]],Results__5[[#All],[Category]]&amp;Results__5[[#All],[Name]],0),MATCH(athlete_entries[[#Headers],[Result]],Results__5[#Headers],0)),"0. None")</f>
        <v>0. None</v>
      </c>
      <c r="J184" s="1" t="str">
        <f>IF(AND(athlete_entries[[#This Row],[Result]]="2. Silver",K184=2),"0. None",IF(AND(athlete_entries[[#This Row],[Result]]="3. Bronze",K184=3),"0. None",athlete_entries[[#This Row],[Result]]))</f>
        <v>0. None</v>
      </c>
      <c r="K184" s="1">
        <f>INDEX(Categories_and_entries__2[[#All],[Category]:[Entries]],MATCH(athlete_entries[[#This Row],[CATEGORY]],Categories_and_entries__2[[#All],[Category]],0),MATCH("Entries",Categories_and_entries__2[[#Headers],[Category]:[Entries]],0))</f>
        <v>95</v>
      </c>
      <c r="L184" s="1">
        <f>COUNTIFS(athlete_entries[CATEGORY],athlete_entries[[#This Row],[CATEGORY]],athlete_entries[Club Full],athlete_entries[[#This Row],[Club Full]])</f>
        <v>7</v>
      </c>
      <c r="M184" s="1" t="str">
        <f>INDEX(Participation_Count_Clubs__24[#All],MATCH(athlete_entries[[#This Row],[Club Full]],Participation_Count_Clubs__24[[#All],[Club Full]],0),MATCH("Club Size Entries",Participation_Count_Clubs__24[#Headers],0))</f>
        <v>L</v>
      </c>
    </row>
    <row r="185" spans="1:13" x14ac:dyDescent="0.25">
      <c r="A185" t="s">
        <v>36</v>
      </c>
      <c r="B185" t="s">
        <v>584</v>
      </c>
      <c r="C185" t="s">
        <v>158</v>
      </c>
      <c r="D185" s="1" t="str">
        <f>VLOOKUP(athlete_entries[[#This Row],[CATEGORY]],Categories!$A$1:$F$106,2,FALSE)</f>
        <v>Individual</v>
      </c>
      <c r="E185" s="1" t="str">
        <f>VLOOKUP(athlete_entries[[#This Row],[CATEGORY]],Categories!$A$1:$F$106,3,FALSE)</f>
        <v>Patterns</v>
      </c>
      <c r="F185" s="1" t="str">
        <f>VLOOKUP(athlete_entries[[#This Row],[CATEGORY]],Categories!$A$1:$F$106,4,FALSE)</f>
        <v>Youth</v>
      </c>
      <c r="G185" s="1" t="str">
        <f>VLOOKUP(athlete_entries[[#This Row],[CATEGORY]],Categories!$A$1:$F$106,5,FALSE)</f>
        <v>Mixed</v>
      </c>
      <c r="H185" s="1" t="str">
        <f>VLOOKUP(athlete_entries[[#This Row],[CATEGORY]],Categories!$A$1:$F$106,6,FALSE)</f>
        <v>C G10-G05</v>
      </c>
      <c r="I185" s="1" t="str">
        <f t="array" ref="I185">_xlfn.IFNA(INDEX(Results__5[#All],MATCH(athlete_entries[[#This Row],[CATEGORY]]&amp;athlete_entries[[#This Row],[Name]],Results__5[[#All],[Category]]&amp;Results__5[[#All],[Name]],0),MATCH(athlete_entries[[#Headers],[Result]],Results__5[#Headers],0)),"0. None")</f>
        <v>0. None</v>
      </c>
      <c r="J185" s="1" t="str">
        <f>IF(AND(athlete_entries[[#This Row],[Result]]="2. Silver",K185=2),"0. None",IF(AND(athlete_entries[[#This Row],[Result]]="3. Bronze",K185=3),"0. None",athlete_entries[[#This Row],[Result]]))</f>
        <v>0. None</v>
      </c>
      <c r="K185" s="1">
        <f>INDEX(Categories_and_entries__2[[#All],[Category]:[Entries]],MATCH(athlete_entries[[#This Row],[CATEGORY]],Categories_and_entries__2[[#All],[Category]],0),MATCH("Entries",Categories_and_entries__2[[#Headers],[Category]:[Entries]],0))</f>
        <v>95</v>
      </c>
      <c r="L185" s="1">
        <f>COUNTIFS(athlete_entries[CATEGORY],athlete_entries[[#This Row],[CATEGORY]],athlete_entries[Club Full],athlete_entries[[#This Row],[Club Full]])</f>
        <v>7</v>
      </c>
      <c r="M185" s="1" t="str">
        <f>INDEX(Participation_Count_Clubs__24[#All],MATCH(athlete_entries[[#This Row],[Club Full]],Participation_Count_Clubs__24[[#All],[Club Full]],0),MATCH("Club Size Entries",Participation_Count_Clubs__24[#Headers],0))</f>
        <v>L</v>
      </c>
    </row>
    <row r="186" spans="1:13" x14ac:dyDescent="0.25">
      <c r="A186" t="s">
        <v>37</v>
      </c>
      <c r="B186" t="s">
        <v>346</v>
      </c>
      <c r="C186" t="s">
        <v>158</v>
      </c>
      <c r="D186" s="1" t="str">
        <f>VLOOKUP(athlete_entries[[#This Row],[CATEGORY]],Categories!$A$1:$F$106,2,FALSE)</f>
        <v>Individual</v>
      </c>
      <c r="E186" s="1" t="str">
        <f>VLOOKUP(athlete_entries[[#This Row],[CATEGORY]],Categories!$A$1:$F$106,3,FALSE)</f>
        <v>Patterns</v>
      </c>
      <c r="F186" s="1" t="str">
        <f>VLOOKUP(athlete_entries[[#This Row],[CATEGORY]],Categories!$A$1:$F$106,4,FALSE)</f>
        <v>Junior-Senior-Veteran</v>
      </c>
      <c r="G186" s="1" t="str">
        <f>VLOOKUP(athlete_entries[[#This Row],[CATEGORY]],Categories!$A$1:$F$106,5,FALSE)</f>
        <v>Mixed</v>
      </c>
      <c r="H186" s="1" t="str">
        <f>VLOOKUP(athlete_entries[[#This Row],[CATEGORY]],Categories!$A$1:$F$106,6,FALSE)</f>
        <v>C G10-G05</v>
      </c>
      <c r="I186" s="1" t="str">
        <f t="array" ref="I186">_xlfn.IFNA(INDEX(Results__5[#All],MATCH(athlete_entries[[#This Row],[CATEGORY]]&amp;athlete_entries[[#This Row],[Name]],Results__5[[#All],[Category]]&amp;Results__5[[#All],[Name]],0),MATCH(athlete_entries[[#Headers],[Result]],Results__5[#Headers],0)),"0. None")</f>
        <v>0. None</v>
      </c>
      <c r="J186" s="1" t="str">
        <f>IF(AND(athlete_entries[[#This Row],[Result]]="2. Silver",K186=2),"0. None",IF(AND(athlete_entries[[#This Row],[Result]]="3. Bronze",K186=3),"0. None",athlete_entries[[#This Row],[Result]]))</f>
        <v>0. None</v>
      </c>
      <c r="K186" s="1">
        <f>INDEX(Categories_and_entries__2[[#All],[Category]:[Entries]],MATCH(athlete_entries[[#This Row],[CATEGORY]],Categories_and_entries__2[[#All],[Category]],0),MATCH("Entries",Categories_and_entries__2[[#Headers],[Category]:[Entries]],0))</f>
        <v>26</v>
      </c>
      <c r="L186" s="1">
        <f>COUNTIFS(athlete_entries[CATEGORY],athlete_entries[[#This Row],[CATEGORY]],athlete_entries[Club Full],athlete_entries[[#This Row],[Club Full]])</f>
        <v>4</v>
      </c>
      <c r="M186" s="1" t="str">
        <f>INDEX(Participation_Count_Clubs__24[#All],MATCH(athlete_entries[[#This Row],[Club Full]],Participation_Count_Clubs__24[[#All],[Club Full]],0),MATCH("Club Size Entries",Participation_Count_Clubs__24[#Headers],0))</f>
        <v>L</v>
      </c>
    </row>
    <row r="187" spans="1:13" x14ac:dyDescent="0.25">
      <c r="A187" t="s">
        <v>37</v>
      </c>
      <c r="B187" t="s">
        <v>157</v>
      </c>
      <c r="C187" t="s">
        <v>158</v>
      </c>
      <c r="D187" s="1" t="str">
        <f>VLOOKUP(athlete_entries[[#This Row],[CATEGORY]],Categories!$A$1:$F$106,2,FALSE)</f>
        <v>Individual</v>
      </c>
      <c r="E187" s="1" t="str">
        <f>VLOOKUP(athlete_entries[[#This Row],[CATEGORY]],Categories!$A$1:$F$106,3,FALSE)</f>
        <v>Patterns</v>
      </c>
      <c r="F187" s="1" t="str">
        <f>VLOOKUP(athlete_entries[[#This Row],[CATEGORY]],Categories!$A$1:$F$106,4,FALSE)</f>
        <v>Junior-Senior-Veteran</v>
      </c>
      <c r="G187" s="1" t="str">
        <f>VLOOKUP(athlete_entries[[#This Row],[CATEGORY]],Categories!$A$1:$F$106,5,FALSE)</f>
        <v>Mixed</v>
      </c>
      <c r="H187" s="1" t="str">
        <f>VLOOKUP(athlete_entries[[#This Row],[CATEGORY]],Categories!$A$1:$F$106,6,FALSE)</f>
        <v>C G10-G05</v>
      </c>
      <c r="I187" s="1" t="str">
        <f t="array" ref="I187">_xlfn.IFNA(INDEX(Results__5[#All],MATCH(athlete_entries[[#This Row],[CATEGORY]]&amp;athlete_entries[[#This Row],[Name]],Results__5[[#All],[Category]]&amp;Results__5[[#All],[Name]],0),MATCH(athlete_entries[[#Headers],[Result]],Results__5[#Headers],0)),"0. None")</f>
        <v>0. None</v>
      </c>
      <c r="J187" s="1" t="str">
        <f>IF(AND(athlete_entries[[#This Row],[Result]]="2. Silver",K187=2),"0. None",IF(AND(athlete_entries[[#This Row],[Result]]="3. Bronze",K187=3),"0. None",athlete_entries[[#This Row],[Result]]))</f>
        <v>0. None</v>
      </c>
      <c r="K187" s="1">
        <f>INDEX(Categories_and_entries__2[[#All],[Category]:[Entries]],MATCH(athlete_entries[[#This Row],[CATEGORY]],Categories_and_entries__2[[#All],[Category]],0),MATCH("Entries",Categories_and_entries__2[[#Headers],[Category]:[Entries]],0))</f>
        <v>26</v>
      </c>
      <c r="L187" s="1">
        <f>COUNTIFS(athlete_entries[CATEGORY],athlete_entries[[#This Row],[CATEGORY]],athlete_entries[Club Full],athlete_entries[[#This Row],[Club Full]])</f>
        <v>4</v>
      </c>
      <c r="M187" s="1" t="str">
        <f>INDEX(Participation_Count_Clubs__24[#All],MATCH(athlete_entries[[#This Row],[Club Full]],Participation_Count_Clubs__24[[#All],[Club Full]],0),MATCH("Club Size Entries",Participation_Count_Clubs__24[#Headers],0))</f>
        <v>L</v>
      </c>
    </row>
    <row r="188" spans="1:13" x14ac:dyDescent="0.25">
      <c r="A188" t="s">
        <v>37</v>
      </c>
      <c r="B188" t="s">
        <v>547</v>
      </c>
      <c r="C188" t="s">
        <v>158</v>
      </c>
      <c r="D188" s="1" t="str">
        <f>VLOOKUP(athlete_entries[[#This Row],[CATEGORY]],Categories!$A$1:$F$106,2,FALSE)</f>
        <v>Individual</v>
      </c>
      <c r="E188" s="1" t="str">
        <f>VLOOKUP(athlete_entries[[#This Row],[CATEGORY]],Categories!$A$1:$F$106,3,FALSE)</f>
        <v>Patterns</v>
      </c>
      <c r="F188" s="1" t="str">
        <f>VLOOKUP(athlete_entries[[#This Row],[CATEGORY]],Categories!$A$1:$F$106,4,FALSE)</f>
        <v>Junior-Senior-Veteran</v>
      </c>
      <c r="G188" s="1" t="str">
        <f>VLOOKUP(athlete_entries[[#This Row],[CATEGORY]],Categories!$A$1:$F$106,5,FALSE)</f>
        <v>Mixed</v>
      </c>
      <c r="H188" s="1" t="str">
        <f>VLOOKUP(athlete_entries[[#This Row],[CATEGORY]],Categories!$A$1:$F$106,6,FALSE)</f>
        <v>C G10-G05</v>
      </c>
      <c r="I188" s="1" t="str">
        <f t="array" ref="I188">_xlfn.IFNA(INDEX(Results__5[#All],MATCH(athlete_entries[[#This Row],[CATEGORY]]&amp;athlete_entries[[#This Row],[Name]],Results__5[[#All],[Category]]&amp;Results__5[[#All],[Name]],0),MATCH(athlete_entries[[#Headers],[Result]],Results__5[#Headers],0)),"0. None")</f>
        <v>0. None</v>
      </c>
      <c r="J188" s="1" t="str">
        <f>IF(AND(athlete_entries[[#This Row],[Result]]="2. Silver",K188=2),"0. None",IF(AND(athlete_entries[[#This Row],[Result]]="3. Bronze",K188=3),"0. None",athlete_entries[[#This Row],[Result]]))</f>
        <v>0. None</v>
      </c>
      <c r="K188" s="1">
        <f>INDEX(Categories_and_entries__2[[#All],[Category]:[Entries]],MATCH(athlete_entries[[#This Row],[CATEGORY]],Categories_and_entries__2[[#All],[Category]],0),MATCH("Entries",Categories_and_entries__2[[#Headers],[Category]:[Entries]],0))</f>
        <v>26</v>
      </c>
      <c r="L188" s="1">
        <f>COUNTIFS(athlete_entries[CATEGORY],athlete_entries[[#This Row],[CATEGORY]],athlete_entries[Club Full],athlete_entries[[#This Row],[Club Full]])</f>
        <v>4</v>
      </c>
      <c r="M188" s="1" t="str">
        <f>INDEX(Participation_Count_Clubs__24[#All],MATCH(athlete_entries[[#This Row],[Club Full]],Participation_Count_Clubs__24[[#All],[Club Full]],0),MATCH("Club Size Entries",Participation_Count_Clubs__24[#Headers],0))</f>
        <v>L</v>
      </c>
    </row>
    <row r="189" spans="1:13" x14ac:dyDescent="0.25">
      <c r="A189" t="s">
        <v>37</v>
      </c>
      <c r="B189" t="s">
        <v>260</v>
      </c>
      <c r="C189" t="s">
        <v>158</v>
      </c>
      <c r="D189" s="1" t="str">
        <f>VLOOKUP(athlete_entries[[#This Row],[CATEGORY]],Categories!$A$1:$F$106,2,FALSE)</f>
        <v>Individual</v>
      </c>
      <c r="E189" s="1" t="str">
        <f>VLOOKUP(athlete_entries[[#This Row],[CATEGORY]],Categories!$A$1:$F$106,3,FALSE)</f>
        <v>Patterns</v>
      </c>
      <c r="F189" s="1" t="str">
        <f>VLOOKUP(athlete_entries[[#This Row],[CATEGORY]],Categories!$A$1:$F$106,4,FALSE)</f>
        <v>Junior-Senior-Veteran</v>
      </c>
      <c r="G189" s="1" t="str">
        <f>VLOOKUP(athlete_entries[[#This Row],[CATEGORY]],Categories!$A$1:$F$106,5,FALSE)</f>
        <v>Mixed</v>
      </c>
      <c r="H189" s="1" t="str">
        <f>VLOOKUP(athlete_entries[[#This Row],[CATEGORY]],Categories!$A$1:$F$106,6,FALSE)</f>
        <v>C G10-G05</v>
      </c>
      <c r="I189" s="1" t="str">
        <f t="array" ref="I189">_xlfn.IFNA(INDEX(Results__5[#All],MATCH(athlete_entries[[#This Row],[CATEGORY]]&amp;athlete_entries[[#This Row],[Name]],Results__5[[#All],[Category]]&amp;Results__5[[#All],[Name]],0),MATCH(athlete_entries[[#Headers],[Result]],Results__5[#Headers],0)),"0. None")</f>
        <v>0. None</v>
      </c>
      <c r="J189" s="1" t="str">
        <f>IF(AND(athlete_entries[[#This Row],[Result]]="2. Silver",K189=2),"0. None",IF(AND(athlete_entries[[#This Row],[Result]]="3. Bronze",K189=3),"0. None",athlete_entries[[#This Row],[Result]]))</f>
        <v>0. None</v>
      </c>
      <c r="K189" s="1">
        <f>INDEX(Categories_and_entries__2[[#All],[Category]:[Entries]],MATCH(athlete_entries[[#This Row],[CATEGORY]],Categories_and_entries__2[[#All],[Category]],0),MATCH("Entries",Categories_and_entries__2[[#Headers],[Category]:[Entries]],0))</f>
        <v>26</v>
      </c>
      <c r="L189" s="1">
        <f>COUNTIFS(athlete_entries[CATEGORY],athlete_entries[[#This Row],[CATEGORY]],athlete_entries[Club Full],athlete_entries[[#This Row],[Club Full]])</f>
        <v>4</v>
      </c>
      <c r="M189" s="1" t="str">
        <f>INDEX(Participation_Count_Clubs__24[#All],MATCH(athlete_entries[[#This Row],[Club Full]],Participation_Count_Clubs__24[[#All],[Club Full]],0),MATCH("Club Size Entries",Participation_Count_Clubs__24[#Headers],0))</f>
        <v>L</v>
      </c>
    </row>
    <row r="190" spans="1:13" x14ac:dyDescent="0.25">
      <c r="A190" t="s">
        <v>45</v>
      </c>
      <c r="B190" t="s">
        <v>584</v>
      </c>
      <c r="C190" t="s">
        <v>158</v>
      </c>
      <c r="D190" s="1" t="str">
        <f>VLOOKUP(athlete_entries[[#This Row],[CATEGORY]],Categories!$A$1:$F$106,2,FALSE)</f>
        <v>Individual</v>
      </c>
      <c r="E190" s="1" t="str">
        <f>VLOOKUP(athlete_entries[[#This Row],[CATEGORY]],Categories!$A$1:$F$106,3,FALSE)</f>
        <v>Sparring</v>
      </c>
      <c r="F190" s="1" t="str">
        <f>VLOOKUP(athlete_entries[[#This Row],[CATEGORY]],Categories!$A$1:$F$106,4,FALSE)</f>
        <v>Youth</v>
      </c>
      <c r="G190" s="1" t="str">
        <f>VLOOKUP(athlete_entries[[#This Row],[CATEGORY]],Categories!$A$1:$F$106,5,FALSE)</f>
        <v>Female</v>
      </c>
      <c r="H190" s="1" t="str">
        <f>VLOOKUP(athlete_entries[[#This Row],[CATEGORY]],Categories!$A$1:$F$106,6,FALSE)</f>
        <v>C G10-G05</v>
      </c>
      <c r="I190" s="1" t="str">
        <f t="array" ref="I190">_xlfn.IFNA(INDEX(Results__5[#All],MATCH(athlete_entries[[#This Row],[CATEGORY]]&amp;athlete_entries[[#This Row],[Name]],Results__5[[#All],[Category]]&amp;Results__5[[#All],[Name]],0),MATCH(athlete_entries[[#Headers],[Result]],Results__5[#Headers],0)),"0. None")</f>
        <v>0. None</v>
      </c>
      <c r="J190" s="1" t="str">
        <f>IF(AND(athlete_entries[[#This Row],[Result]]="2. Silver",K190=2),"0. None",IF(AND(athlete_entries[[#This Row],[Result]]="3. Bronze",K190=3),"0. None",athlete_entries[[#This Row],[Result]]))</f>
        <v>0. None</v>
      </c>
      <c r="K190" s="1">
        <f>INDEX(Categories_and_entries__2[[#All],[Category]:[Entries]],MATCH(athlete_entries[[#This Row],[CATEGORY]],Categories_and_entries__2[[#All],[Category]],0),MATCH("Entries",Categories_and_entries__2[[#Headers],[Category]:[Entries]],0))</f>
        <v>17</v>
      </c>
      <c r="L190" s="1">
        <f>COUNTIFS(athlete_entries[CATEGORY],athlete_entries[[#This Row],[CATEGORY]],athlete_entries[Club Full],athlete_entries[[#This Row],[Club Full]])</f>
        <v>1</v>
      </c>
      <c r="M190" s="1" t="str">
        <f>INDEX(Participation_Count_Clubs__24[#All],MATCH(athlete_entries[[#This Row],[Club Full]],Participation_Count_Clubs__24[[#All],[Club Full]],0),MATCH("Club Size Entries",Participation_Count_Clubs__24[#Headers],0))</f>
        <v>L</v>
      </c>
    </row>
    <row r="191" spans="1:13" x14ac:dyDescent="0.25">
      <c r="A191" t="s">
        <v>46</v>
      </c>
      <c r="B191" t="s">
        <v>577</v>
      </c>
      <c r="C191" t="s">
        <v>158</v>
      </c>
      <c r="D191" s="1" t="str">
        <f>VLOOKUP(athlete_entries[[#This Row],[CATEGORY]],Categories!$A$1:$F$106,2,FALSE)</f>
        <v>Individual</v>
      </c>
      <c r="E191" s="1" t="str">
        <f>VLOOKUP(athlete_entries[[#This Row],[CATEGORY]],Categories!$A$1:$F$106,3,FALSE)</f>
        <v>Sparring</v>
      </c>
      <c r="F191" s="1" t="str">
        <f>VLOOKUP(athlete_entries[[#This Row],[CATEGORY]],Categories!$A$1:$F$106,4,FALSE)</f>
        <v>Youth</v>
      </c>
      <c r="G191" s="1" t="str">
        <f>VLOOKUP(athlete_entries[[#This Row],[CATEGORY]],Categories!$A$1:$F$106,5,FALSE)</f>
        <v>Female</v>
      </c>
      <c r="H191" s="1" t="str">
        <f>VLOOKUP(athlete_entries[[#This Row],[CATEGORY]],Categories!$A$1:$F$106,6,FALSE)</f>
        <v>C G10-G05</v>
      </c>
      <c r="I191" s="1" t="str">
        <f t="array" ref="I191">_xlfn.IFNA(INDEX(Results__5[#All],MATCH(athlete_entries[[#This Row],[CATEGORY]]&amp;athlete_entries[[#This Row],[Name]],Results__5[[#All],[Category]]&amp;Results__5[[#All],[Name]],0),MATCH(athlete_entries[[#Headers],[Result]],Results__5[#Headers],0)),"0. None")</f>
        <v>0. None</v>
      </c>
      <c r="J191" s="1" t="str">
        <f>IF(AND(athlete_entries[[#This Row],[Result]]="2. Silver",K191=2),"0. None",IF(AND(athlete_entries[[#This Row],[Result]]="3. Bronze",K191=3),"0. None",athlete_entries[[#This Row],[Result]]))</f>
        <v>0. None</v>
      </c>
      <c r="K191" s="1">
        <f>INDEX(Categories_and_entries__2[[#All],[Category]:[Entries]],MATCH(athlete_entries[[#This Row],[CATEGORY]],Categories_and_entries__2[[#All],[Category]],0),MATCH("Entries",Categories_and_entries__2[[#Headers],[Category]:[Entries]],0))</f>
        <v>20</v>
      </c>
      <c r="L191" s="1">
        <f>COUNTIFS(athlete_entries[CATEGORY],athlete_entries[[#This Row],[CATEGORY]],athlete_entries[Club Full],athlete_entries[[#This Row],[Club Full]])</f>
        <v>1</v>
      </c>
      <c r="M191" s="1" t="str">
        <f>INDEX(Participation_Count_Clubs__24[#All],MATCH(athlete_entries[[#This Row],[Club Full]],Participation_Count_Clubs__24[[#All],[Club Full]],0),MATCH("Club Size Entries",Participation_Count_Clubs__24[#Headers],0))</f>
        <v>L</v>
      </c>
    </row>
    <row r="192" spans="1:13" x14ac:dyDescent="0.25">
      <c r="A192" t="s">
        <v>53</v>
      </c>
      <c r="B192" t="s">
        <v>702</v>
      </c>
      <c r="C192" t="s">
        <v>158</v>
      </c>
      <c r="D192" s="1" t="str">
        <f>VLOOKUP(athlete_entries[[#This Row],[CATEGORY]],Categories!$A$1:$F$106,2,FALSE)</f>
        <v>Individual</v>
      </c>
      <c r="E192" s="1" t="str">
        <f>VLOOKUP(athlete_entries[[#This Row],[CATEGORY]],Categories!$A$1:$F$106,3,FALSE)</f>
        <v>Sparring</v>
      </c>
      <c r="F192" s="1" t="str">
        <f>VLOOKUP(athlete_entries[[#This Row],[CATEGORY]],Categories!$A$1:$F$106,4,FALSE)</f>
        <v>Youth</v>
      </c>
      <c r="G192" s="1" t="str">
        <f>VLOOKUP(athlete_entries[[#This Row],[CATEGORY]],Categories!$A$1:$F$106,5,FALSE)</f>
        <v>Male</v>
      </c>
      <c r="H192" s="1" t="str">
        <f>VLOOKUP(athlete_entries[[#This Row],[CATEGORY]],Categories!$A$1:$F$106,6,FALSE)</f>
        <v>C G10-G05</v>
      </c>
      <c r="I192" s="1" t="str">
        <f t="array" ref="I192">_xlfn.IFNA(INDEX(Results__5[#All],MATCH(athlete_entries[[#This Row],[CATEGORY]]&amp;athlete_entries[[#This Row],[Name]],Results__5[[#All],[Category]]&amp;Results__5[[#All],[Name]],0),MATCH(athlete_entries[[#Headers],[Result]],Results__5[#Headers],0)),"0. None")</f>
        <v>0. None</v>
      </c>
      <c r="J192" s="1" t="str">
        <f>IF(AND(athlete_entries[[#This Row],[Result]]="2. Silver",K192=2),"0. None",IF(AND(athlete_entries[[#This Row],[Result]]="3. Bronze",K192=3),"0. None",athlete_entries[[#This Row],[Result]]))</f>
        <v>0. None</v>
      </c>
      <c r="K192" s="1">
        <f>INDEX(Categories_and_entries__2[[#All],[Category]:[Entries]],MATCH(athlete_entries[[#This Row],[CATEGORY]],Categories_and_entries__2[[#All],[Category]],0),MATCH("Entries",Categories_and_entries__2[[#Headers],[Category]:[Entries]],0))</f>
        <v>15</v>
      </c>
      <c r="L192" s="1">
        <f>COUNTIFS(athlete_entries[CATEGORY],athlete_entries[[#This Row],[CATEGORY]],athlete_entries[Club Full],athlete_entries[[#This Row],[Club Full]])</f>
        <v>1</v>
      </c>
      <c r="M192" s="1" t="str">
        <f>INDEX(Participation_Count_Clubs__24[#All],MATCH(athlete_entries[[#This Row],[Club Full]],Participation_Count_Clubs__24[[#All],[Club Full]],0),MATCH("Club Size Entries",Participation_Count_Clubs__24[#Headers],0))</f>
        <v>L</v>
      </c>
    </row>
    <row r="193" spans="1:13" x14ac:dyDescent="0.25">
      <c r="A193" t="s">
        <v>55</v>
      </c>
      <c r="B193" t="s">
        <v>617</v>
      </c>
      <c r="C193" t="s">
        <v>158</v>
      </c>
      <c r="D193" s="1" t="str">
        <f>VLOOKUP(athlete_entries[[#This Row],[CATEGORY]],Categories!$A$1:$F$106,2,FALSE)</f>
        <v>Individual</v>
      </c>
      <c r="E193" s="1" t="str">
        <f>VLOOKUP(athlete_entries[[#This Row],[CATEGORY]],Categories!$A$1:$F$106,3,FALSE)</f>
        <v>Sparring</v>
      </c>
      <c r="F193" s="1" t="str">
        <f>VLOOKUP(athlete_entries[[#This Row],[CATEGORY]],Categories!$A$1:$F$106,4,FALSE)</f>
        <v>Youth</v>
      </c>
      <c r="G193" s="1" t="str">
        <f>VLOOKUP(athlete_entries[[#This Row],[CATEGORY]],Categories!$A$1:$F$106,5,FALSE)</f>
        <v>Male</v>
      </c>
      <c r="H193" s="1" t="str">
        <f>VLOOKUP(athlete_entries[[#This Row],[CATEGORY]],Categories!$A$1:$F$106,6,FALSE)</f>
        <v>C G10-G05</v>
      </c>
      <c r="I193" s="1" t="str">
        <f t="array" ref="I193">_xlfn.IFNA(INDEX(Results__5[#All],MATCH(athlete_entries[[#This Row],[CATEGORY]]&amp;athlete_entries[[#This Row],[Name]],Results__5[[#All],[Category]]&amp;Results__5[[#All],[Name]],0),MATCH(athlete_entries[[#Headers],[Result]],Results__5[#Headers],0)),"0. None")</f>
        <v>0. None</v>
      </c>
      <c r="J193" s="1" t="str">
        <f>IF(AND(athlete_entries[[#This Row],[Result]]="2. Silver",K193=2),"0. None",IF(AND(athlete_entries[[#This Row],[Result]]="3. Bronze",K193=3),"0. None",athlete_entries[[#This Row],[Result]]))</f>
        <v>0. None</v>
      </c>
      <c r="K193" s="1">
        <f>INDEX(Categories_and_entries__2[[#All],[Category]:[Entries]],MATCH(athlete_entries[[#This Row],[CATEGORY]],Categories_and_entries__2[[#All],[Category]],0),MATCH("Entries",Categories_and_entries__2[[#Headers],[Category]:[Entries]],0))</f>
        <v>18</v>
      </c>
      <c r="L193" s="1">
        <f>COUNTIFS(athlete_entries[CATEGORY],athlete_entries[[#This Row],[CATEGORY]],athlete_entries[Club Full],athlete_entries[[#This Row],[Club Full]])</f>
        <v>2</v>
      </c>
      <c r="M193" s="1" t="str">
        <f>INDEX(Participation_Count_Clubs__24[#All],MATCH(athlete_entries[[#This Row],[Club Full]],Participation_Count_Clubs__24[[#All],[Club Full]],0),MATCH("Club Size Entries",Participation_Count_Clubs__24[#Headers],0))</f>
        <v>L</v>
      </c>
    </row>
    <row r="194" spans="1:13" x14ac:dyDescent="0.25">
      <c r="A194" t="s">
        <v>55</v>
      </c>
      <c r="B194" t="s">
        <v>240</v>
      </c>
      <c r="C194" t="s">
        <v>158</v>
      </c>
      <c r="D194" s="1" t="str">
        <f>VLOOKUP(athlete_entries[[#This Row],[CATEGORY]],Categories!$A$1:$F$106,2,FALSE)</f>
        <v>Individual</v>
      </c>
      <c r="E194" s="1" t="str">
        <f>VLOOKUP(athlete_entries[[#This Row],[CATEGORY]],Categories!$A$1:$F$106,3,FALSE)</f>
        <v>Sparring</v>
      </c>
      <c r="F194" s="1" t="str">
        <f>VLOOKUP(athlete_entries[[#This Row],[CATEGORY]],Categories!$A$1:$F$106,4,FALSE)</f>
        <v>Youth</v>
      </c>
      <c r="G194" s="1" t="str">
        <f>VLOOKUP(athlete_entries[[#This Row],[CATEGORY]],Categories!$A$1:$F$106,5,FALSE)</f>
        <v>Male</v>
      </c>
      <c r="H194" s="1" t="str">
        <f>VLOOKUP(athlete_entries[[#This Row],[CATEGORY]],Categories!$A$1:$F$106,6,FALSE)</f>
        <v>C G10-G05</v>
      </c>
      <c r="I194" s="1" t="str">
        <f t="array" ref="I194">_xlfn.IFNA(INDEX(Results__5[#All],MATCH(athlete_entries[[#This Row],[CATEGORY]]&amp;athlete_entries[[#This Row],[Name]],Results__5[[#All],[Category]]&amp;Results__5[[#All],[Name]],0),MATCH(athlete_entries[[#Headers],[Result]],Results__5[#Headers],0)),"0. None")</f>
        <v>0. None</v>
      </c>
      <c r="J194" s="1" t="str">
        <f>IF(AND(athlete_entries[[#This Row],[Result]]="2. Silver",K194=2),"0. None",IF(AND(athlete_entries[[#This Row],[Result]]="3. Bronze",K194=3),"0. None",athlete_entries[[#This Row],[Result]]))</f>
        <v>0. None</v>
      </c>
      <c r="K194" s="1">
        <f>INDEX(Categories_and_entries__2[[#All],[Category]:[Entries]],MATCH(athlete_entries[[#This Row],[CATEGORY]],Categories_and_entries__2[[#All],[Category]],0),MATCH("Entries",Categories_and_entries__2[[#Headers],[Category]:[Entries]],0))</f>
        <v>18</v>
      </c>
      <c r="L194" s="1">
        <f>COUNTIFS(athlete_entries[CATEGORY],athlete_entries[[#This Row],[CATEGORY]],athlete_entries[Club Full],athlete_entries[[#This Row],[Club Full]])</f>
        <v>2</v>
      </c>
      <c r="M194" s="1" t="str">
        <f>INDEX(Participation_Count_Clubs__24[#All],MATCH(athlete_entries[[#This Row],[Club Full]],Participation_Count_Clubs__24[[#All],[Club Full]],0),MATCH("Club Size Entries",Participation_Count_Clubs__24[#Headers],0))</f>
        <v>L</v>
      </c>
    </row>
    <row r="195" spans="1:13" x14ac:dyDescent="0.25">
      <c r="A195" t="s">
        <v>56</v>
      </c>
      <c r="B195" t="s">
        <v>631</v>
      </c>
      <c r="C195" t="s">
        <v>158</v>
      </c>
      <c r="D195" s="1" t="str">
        <f>VLOOKUP(athlete_entries[[#This Row],[CATEGORY]],Categories!$A$1:$F$106,2,FALSE)</f>
        <v>Individual</v>
      </c>
      <c r="E195" s="1" t="str">
        <f>VLOOKUP(athlete_entries[[#This Row],[CATEGORY]],Categories!$A$1:$F$106,3,FALSE)</f>
        <v>Sparring</v>
      </c>
      <c r="F195" s="1" t="str">
        <f>VLOOKUP(athlete_entries[[#This Row],[CATEGORY]],Categories!$A$1:$F$106,4,FALSE)</f>
        <v>Youth</v>
      </c>
      <c r="G195" s="1" t="str">
        <f>VLOOKUP(athlete_entries[[#This Row],[CATEGORY]],Categories!$A$1:$F$106,5,FALSE)</f>
        <v>Male</v>
      </c>
      <c r="H195" s="1" t="str">
        <f>VLOOKUP(athlete_entries[[#This Row],[CATEGORY]],Categories!$A$1:$F$106,6,FALSE)</f>
        <v>C G10-G05</v>
      </c>
      <c r="I195" s="1" t="str">
        <f t="array" ref="I195">_xlfn.IFNA(INDEX(Results__5[#All],MATCH(athlete_entries[[#This Row],[CATEGORY]]&amp;athlete_entries[[#This Row],[Name]],Results__5[[#All],[Category]]&amp;Results__5[[#All],[Name]],0),MATCH(athlete_entries[[#Headers],[Result]],Results__5[#Headers],0)),"0. None")</f>
        <v>0. None</v>
      </c>
      <c r="J195" s="1" t="str">
        <f>IF(AND(athlete_entries[[#This Row],[Result]]="2. Silver",K195=2),"0. None",IF(AND(athlete_entries[[#This Row],[Result]]="3. Bronze",K195=3),"0. None",athlete_entries[[#This Row],[Result]]))</f>
        <v>0. None</v>
      </c>
      <c r="K195" s="1">
        <f>INDEX(Categories_and_entries__2[[#All],[Category]:[Entries]],MATCH(athlete_entries[[#This Row],[CATEGORY]],Categories_and_entries__2[[#All],[Category]],0),MATCH("Entries",Categories_and_entries__2[[#Headers],[Category]:[Entries]],0))</f>
        <v>8</v>
      </c>
      <c r="L195" s="1">
        <f>COUNTIFS(athlete_entries[CATEGORY],athlete_entries[[#This Row],[CATEGORY]],athlete_entries[Club Full],athlete_entries[[#This Row],[Club Full]])</f>
        <v>2</v>
      </c>
      <c r="M195" s="1" t="str">
        <f>INDEX(Participation_Count_Clubs__24[#All],MATCH(athlete_entries[[#This Row],[Club Full]],Participation_Count_Clubs__24[[#All],[Club Full]],0),MATCH("Club Size Entries",Participation_Count_Clubs__24[#Headers],0))</f>
        <v>L</v>
      </c>
    </row>
    <row r="196" spans="1:13" x14ac:dyDescent="0.25">
      <c r="A196" t="s">
        <v>56</v>
      </c>
      <c r="B196" t="s">
        <v>524</v>
      </c>
      <c r="C196" t="s">
        <v>158</v>
      </c>
      <c r="D196" s="1" t="str">
        <f>VLOOKUP(athlete_entries[[#This Row],[CATEGORY]],Categories!$A$1:$F$106,2,FALSE)</f>
        <v>Individual</v>
      </c>
      <c r="E196" s="1" t="str">
        <f>VLOOKUP(athlete_entries[[#This Row],[CATEGORY]],Categories!$A$1:$F$106,3,FALSE)</f>
        <v>Sparring</v>
      </c>
      <c r="F196" s="1" t="str">
        <f>VLOOKUP(athlete_entries[[#This Row],[CATEGORY]],Categories!$A$1:$F$106,4,FALSE)</f>
        <v>Youth</v>
      </c>
      <c r="G196" s="1" t="str">
        <f>VLOOKUP(athlete_entries[[#This Row],[CATEGORY]],Categories!$A$1:$F$106,5,FALSE)</f>
        <v>Male</v>
      </c>
      <c r="H196" s="1" t="str">
        <f>VLOOKUP(athlete_entries[[#This Row],[CATEGORY]],Categories!$A$1:$F$106,6,FALSE)</f>
        <v>C G10-G05</v>
      </c>
      <c r="I196" s="1" t="str">
        <f t="array" ref="I196">_xlfn.IFNA(INDEX(Results__5[#All],MATCH(athlete_entries[[#This Row],[CATEGORY]]&amp;athlete_entries[[#This Row],[Name]],Results__5[[#All],[Category]]&amp;Results__5[[#All],[Name]],0),MATCH(athlete_entries[[#Headers],[Result]],Results__5[#Headers],0)),"0. None")</f>
        <v>0. None</v>
      </c>
      <c r="J196" s="1" t="str">
        <f>IF(AND(athlete_entries[[#This Row],[Result]]="2. Silver",K196=2),"0. None",IF(AND(athlete_entries[[#This Row],[Result]]="3. Bronze",K196=3),"0. None",athlete_entries[[#This Row],[Result]]))</f>
        <v>0. None</v>
      </c>
      <c r="K196" s="1">
        <f>INDEX(Categories_and_entries__2[[#All],[Category]:[Entries]],MATCH(athlete_entries[[#This Row],[CATEGORY]],Categories_and_entries__2[[#All],[Category]],0),MATCH("Entries",Categories_and_entries__2[[#Headers],[Category]:[Entries]],0))</f>
        <v>8</v>
      </c>
      <c r="L196" s="1">
        <f>COUNTIFS(athlete_entries[CATEGORY],athlete_entries[[#This Row],[CATEGORY]],athlete_entries[Club Full],athlete_entries[[#This Row],[Club Full]])</f>
        <v>2</v>
      </c>
      <c r="M196" s="1" t="str">
        <f>INDEX(Participation_Count_Clubs__24[#All],MATCH(athlete_entries[[#This Row],[Club Full]],Participation_Count_Clubs__24[[#All],[Club Full]],0),MATCH("Club Size Entries",Participation_Count_Clubs__24[#Headers],0))</f>
        <v>L</v>
      </c>
    </row>
    <row r="197" spans="1:13" x14ac:dyDescent="0.25">
      <c r="A197" t="s">
        <v>91</v>
      </c>
      <c r="B197" t="s">
        <v>547</v>
      </c>
      <c r="C197" t="s">
        <v>158</v>
      </c>
      <c r="D197" s="1" t="str">
        <f>VLOOKUP(athlete_entries[[#This Row],[CATEGORY]],Categories!$A$1:$F$106,2,FALSE)</f>
        <v>Individual</v>
      </c>
      <c r="E197" s="1" t="str">
        <f>VLOOKUP(athlete_entries[[#This Row],[CATEGORY]],Categories!$A$1:$F$106,3,FALSE)</f>
        <v>Sparring</v>
      </c>
      <c r="F197" s="1" t="str">
        <f>VLOOKUP(athlete_entries[[#This Row],[CATEGORY]],Categories!$A$1:$F$106,4,FALSE)</f>
        <v>Senior</v>
      </c>
      <c r="G197" s="1" t="str">
        <f>VLOOKUP(athlete_entries[[#This Row],[CATEGORY]],Categories!$A$1:$F$106,5,FALSE)</f>
        <v>Male</v>
      </c>
      <c r="H197" s="1" t="str">
        <f>VLOOKUP(athlete_entries[[#This Row],[CATEGORY]],Categories!$A$1:$F$106,6,FALSE)</f>
        <v>C G10-G05</v>
      </c>
      <c r="I197" s="1" t="str">
        <f t="array" ref="I197">_xlfn.IFNA(INDEX(Results__5[#All],MATCH(athlete_entries[[#This Row],[CATEGORY]]&amp;athlete_entries[[#This Row],[Name]],Results__5[[#All],[Category]]&amp;Results__5[[#All],[Name]],0),MATCH(athlete_entries[[#Headers],[Result]],Results__5[#Headers],0)),"0. None")</f>
        <v>0. None</v>
      </c>
      <c r="J197" s="1" t="str">
        <f>IF(AND(athlete_entries[[#This Row],[Result]]="2. Silver",K197=2),"0. None",IF(AND(athlete_entries[[#This Row],[Result]]="3. Bronze",K197=3),"0. None",athlete_entries[[#This Row],[Result]]))</f>
        <v>0. None</v>
      </c>
      <c r="K197" s="1">
        <f>INDEX(Categories_and_entries__2[[#All],[Category]:[Entries]],MATCH(athlete_entries[[#This Row],[CATEGORY]],Categories_and_entries__2[[#All],[Category]],0),MATCH("Entries",Categories_and_entries__2[[#Headers],[Category]:[Entries]],0))</f>
        <v>6</v>
      </c>
      <c r="L197" s="1">
        <f>COUNTIFS(athlete_entries[CATEGORY],athlete_entries[[#This Row],[CATEGORY]],athlete_entries[Club Full],athlete_entries[[#This Row],[Club Full]])</f>
        <v>1</v>
      </c>
      <c r="M197" s="1" t="str">
        <f>INDEX(Participation_Count_Clubs__24[#All],MATCH(athlete_entries[[#This Row],[Club Full]],Participation_Count_Clubs__24[[#All],[Club Full]],0),MATCH("Club Size Entries",Participation_Count_Clubs__24[#Headers],0))</f>
        <v>L</v>
      </c>
    </row>
    <row r="198" spans="1:13" x14ac:dyDescent="0.25">
      <c r="A198" t="s">
        <v>92</v>
      </c>
      <c r="B198" t="s">
        <v>157</v>
      </c>
      <c r="C198" t="s">
        <v>158</v>
      </c>
      <c r="D198" s="1" t="str">
        <f>VLOOKUP(athlete_entries[[#This Row],[CATEGORY]],Categories!$A$1:$F$106,2,FALSE)</f>
        <v>Individual</v>
      </c>
      <c r="E198" s="1" t="str">
        <f>VLOOKUP(athlete_entries[[#This Row],[CATEGORY]],Categories!$A$1:$F$106,3,FALSE)</f>
        <v>Sparring</v>
      </c>
      <c r="F198" s="1" t="str">
        <f>VLOOKUP(athlete_entries[[#This Row],[CATEGORY]],Categories!$A$1:$F$106,4,FALSE)</f>
        <v>Senior</v>
      </c>
      <c r="G198" s="1" t="str">
        <f>VLOOKUP(athlete_entries[[#This Row],[CATEGORY]],Categories!$A$1:$F$106,5,FALSE)</f>
        <v>Male</v>
      </c>
      <c r="H198" s="1" t="str">
        <f>VLOOKUP(athlete_entries[[#This Row],[CATEGORY]],Categories!$A$1:$F$106,6,FALSE)</f>
        <v>C G10-G05</v>
      </c>
      <c r="I198" s="1" t="str">
        <f t="array" ref="I198">_xlfn.IFNA(INDEX(Results__5[#All],MATCH(athlete_entries[[#This Row],[CATEGORY]]&amp;athlete_entries[[#This Row],[Name]],Results__5[[#All],[Category]]&amp;Results__5[[#All],[Name]],0),MATCH(athlete_entries[[#Headers],[Result]],Results__5[#Headers],0)),"0. None")</f>
        <v>0. None</v>
      </c>
      <c r="J198" s="1" t="str">
        <f>IF(AND(athlete_entries[[#This Row],[Result]]="2. Silver",K198=2),"0. None",IF(AND(athlete_entries[[#This Row],[Result]]="3. Bronze",K198=3),"0. None",athlete_entries[[#This Row],[Result]]))</f>
        <v>0. None</v>
      </c>
      <c r="K198" s="1">
        <f>INDEX(Categories_and_entries__2[[#All],[Category]:[Entries]],MATCH(athlete_entries[[#This Row],[CATEGORY]],Categories_and_entries__2[[#All],[Category]],0),MATCH("Entries",Categories_and_entries__2[[#Headers],[Category]:[Entries]],0))</f>
        <v>5</v>
      </c>
      <c r="L198" s="1">
        <f>COUNTIFS(athlete_entries[CATEGORY],athlete_entries[[#This Row],[CATEGORY]],athlete_entries[Club Full],athlete_entries[[#This Row],[Club Full]])</f>
        <v>1</v>
      </c>
      <c r="M198" s="1" t="str">
        <f>INDEX(Participation_Count_Clubs__24[#All],MATCH(athlete_entries[[#This Row],[Club Full]],Participation_Count_Clubs__24[[#All],[Club Full]],0),MATCH("Club Size Entries",Participation_Count_Clubs__24[#Headers],0))</f>
        <v>L</v>
      </c>
    </row>
    <row r="199" spans="1:13" x14ac:dyDescent="0.25">
      <c r="A199" t="s">
        <v>20</v>
      </c>
      <c r="B199" t="s">
        <v>252</v>
      </c>
      <c r="C199" t="s">
        <v>253</v>
      </c>
      <c r="D199" s="1" t="str">
        <f>VLOOKUP(athlete_entries[[#This Row],[CATEGORY]],Categories!$A$1:$F$106,2,FALSE)</f>
        <v>Individual</v>
      </c>
      <c r="E199" s="1" t="str">
        <f>VLOOKUP(athlete_entries[[#This Row],[CATEGORY]],Categories!$A$1:$F$106,3,FALSE)</f>
        <v>Patterns</v>
      </c>
      <c r="F199" s="1" t="str">
        <f>VLOOKUP(athlete_entries[[#This Row],[CATEGORY]],Categories!$A$1:$F$106,4,FALSE)</f>
        <v>Senior</v>
      </c>
      <c r="G199" s="1" t="str">
        <f>VLOOKUP(athlete_entries[[#This Row],[CATEGORY]],Categories!$A$1:$F$106,5,FALSE)</f>
        <v>Female</v>
      </c>
      <c r="H199" s="1" t="str">
        <f>VLOOKUP(athlete_entries[[#This Row],[CATEGORY]],Categories!$A$1:$F$106,6,FALSE)</f>
        <v>A D01-D06</v>
      </c>
      <c r="I199" s="1" t="str">
        <f t="array" ref="I199">_xlfn.IFNA(INDEX(Results__5[#All],MATCH(athlete_entries[[#This Row],[CATEGORY]]&amp;athlete_entries[[#This Row],[Name]],Results__5[[#All],[Category]]&amp;Results__5[[#All],[Name]],0),MATCH(athlete_entries[[#Headers],[Result]],Results__5[#Headers],0)),"0. None")</f>
        <v>2. Silver</v>
      </c>
      <c r="J199" s="1" t="str">
        <f>IF(AND(athlete_entries[[#This Row],[Result]]="2. Silver",K199=2),"0. None",IF(AND(athlete_entries[[#This Row],[Result]]="3. Bronze",K199=3),"0. None",athlete_entries[[#This Row],[Result]]))</f>
        <v>2. Silver</v>
      </c>
      <c r="K199" s="1">
        <f>INDEX(Categories_and_entries__2[[#All],[Category]:[Entries]],MATCH(athlete_entries[[#This Row],[CATEGORY]],Categories_and_entries__2[[#All],[Category]],0),MATCH("Entries",Categories_and_entries__2[[#Headers],[Category]:[Entries]],0))</f>
        <v>5</v>
      </c>
      <c r="L199" s="1">
        <f>COUNTIFS(athlete_entries[CATEGORY],athlete_entries[[#This Row],[CATEGORY]],athlete_entries[Club Full],athlete_entries[[#This Row],[Club Full]])</f>
        <v>1</v>
      </c>
      <c r="M199" s="1" t="str">
        <f>INDEX(Participation_Count_Clubs__24[#All],MATCH(athlete_entries[[#This Row],[Club Full]],Participation_Count_Clubs__24[[#All],[Club Full]],0),MATCH("Club Size Entries",Participation_Count_Clubs__24[#Headers],0))</f>
        <v>XS</v>
      </c>
    </row>
    <row r="200" spans="1:13" x14ac:dyDescent="0.25">
      <c r="A200" t="s">
        <v>38</v>
      </c>
      <c r="B200" t="s">
        <v>159</v>
      </c>
      <c r="C200" t="s">
        <v>160</v>
      </c>
      <c r="D200" s="1" t="str">
        <f>VLOOKUP(athlete_entries[[#This Row],[CATEGORY]],Categories!$A$1:$F$106,2,FALSE)</f>
        <v>Individual</v>
      </c>
      <c r="E200" s="1" t="str">
        <f>VLOOKUP(athlete_entries[[#This Row],[CATEGORY]],Categories!$A$1:$F$106,3,FALSE)</f>
        <v>Sparring</v>
      </c>
      <c r="F200" s="1" t="str">
        <f>VLOOKUP(athlete_entries[[#This Row],[CATEGORY]],Categories!$A$1:$F$106,4,FALSE)</f>
        <v>Youth</v>
      </c>
      <c r="G200" s="1" t="str">
        <f>VLOOKUP(athlete_entries[[#This Row],[CATEGORY]],Categories!$A$1:$F$106,5,FALSE)</f>
        <v>Female</v>
      </c>
      <c r="H200" s="1" t="str">
        <f>VLOOKUP(athlete_entries[[#This Row],[CATEGORY]],Categories!$A$1:$F$106,6,FALSE)</f>
        <v>A+B G04-D06</v>
      </c>
      <c r="I200" s="1" t="str">
        <f t="array" ref="I200">_xlfn.IFNA(INDEX(Results__5[#All],MATCH(athlete_entries[[#This Row],[CATEGORY]]&amp;athlete_entries[[#This Row],[Name]],Results__5[[#All],[Category]]&amp;Results__5[[#All],[Name]],0),MATCH(athlete_entries[[#Headers],[Result]],Results__5[#Headers],0)),"0. None")</f>
        <v>1. Gold</v>
      </c>
      <c r="J200" s="1" t="str">
        <f>IF(AND(athlete_entries[[#This Row],[Result]]="2. Silver",K200=2),"0. None",IF(AND(athlete_entries[[#This Row],[Result]]="3. Bronze",K200=3),"0. None",athlete_entries[[#This Row],[Result]]))</f>
        <v>1. Gold</v>
      </c>
      <c r="K200" s="1">
        <f>INDEX(Categories_and_entries__2[[#All],[Category]:[Entries]],MATCH(athlete_entries[[#This Row],[CATEGORY]],Categories_and_entries__2[[#All],[Category]],0),MATCH("Entries",Categories_and_entries__2[[#Headers],[Category]:[Entries]],0))</f>
        <v>12</v>
      </c>
      <c r="L200" s="1">
        <f>COUNTIFS(athlete_entries[CATEGORY],athlete_entries[[#This Row],[CATEGORY]],athlete_entries[Club Full],athlete_entries[[#This Row],[Club Full]])</f>
        <v>3</v>
      </c>
      <c r="M200" s="1" t="str">
        <f>INDEX(Participation_Count_Clubs__24[#All],MATCH(athlete_entries[[#This Row],[Club Full]],Participation_Count_Clubs__24[[#All],[Club Full]],0),MATCH("Club Size Entries",Participation_Count_Clubs__24[#Headers],0))</f>
        <v>L</v>
      </c>
    </row>
    <row r="201" spans="1:13" x14ac:dyDescent="0.25">
      <c r="A201" t="s">
        <v>38</v>
      </c>
      <c r="B201" t="s">
        <v>269</v>
      </c>
      <c r="C201" t="s">
        <v>160</v>
      </c>
      <c r="D201" s="1" t="str">
        <f>VLOOKUP(athlete_entries[[#This Row],[CATEGORY]],Categories!$A$1:$F$106,2,FALSE)</f>
        <v>Individual</v>
      </c>
      <c r="E201" s="1" t="str">
        <f>VLOOKUP(athlete_entries[[#This Row],[CATEGORY]],Categories!$A$1:$F$106,3,FALSE)</f>
        <v>Sparring</v>
      </c>
      <c r="F201" s="1" t="str">
        <f>VLOOKUP(athlete_entries[[#This Row],[CATEGORY]],Categories!$A$1:$F$106,4,FALSE)</f>
        <v>Youth</v>
      </c>
      <c r="G201" s="1" t="str">
        <f>VLOOKUP(athlete_entries[[#This Row],[CATEGORY]],Categories!$A$1:$F$106,5,FALSE)</f>
        <v>Female</v>
      </c>
      <c r="H201" s="1" t="str">
        <f>VLOOKUP(athlete_entries[[#This Row],[CATEGORY]],Categories!$A$1:$F$106,6,FALSE)</f>
        <v>A+B G04-D06</v>
      </c>
      <c r="I201" s="1" t="str">
        <f t="array" ref="I201">_xlfn.IFNA(INDEX(Results__5[#All],MATCH(athlete_entries[[#This Row],[CATEGORY]]&amp;athlete_entries[[#This Row],[Name]],Results__5[[#All],[Category]]&amp;Results__5[[#All],[Name]],0),MATCH(athlete_entries[[#Headers],[Result]],Results__5[#Headers],0)),"0. None")</f>
        <v>2. Silver</v>
      </c>
      <c r="J201" s="1" t="str">
        <f>IF(AND(athlete_entries[[#This Row],[Result]]="2. Silver",K201=2),"0. None",IF(AND(athlete_entries[[#This Row],[Result]]="3. Bronze",K201=3),"0. None",athlete_entries[[#This Row],[Result]]))</f>
        <v>2. Silver</v>
      </c>
      <c r="K201" s="1">
        <f>INDEX(Categories_and_entries__2[[#All],[Category]:[Entries]],MATCH(athlete_entries[[#This Row],[CATEGORY]],Categories_and_entries__2[[#All],[Category]],0),MATCH("Entries",Categories_and_entries__2[[#Headers],[Category]:[Entries]],0))</f>
        <v>12</v>
      </c>
      <c r="L201" s="1">
        <f>COUNTIFS(athlete_entries[CATEGORY],athlete_entries[[#This Row],[CATEGORY]],athlete_entries[Club Full],athlete_entries[[#This Row],[Club Full]])</f>
        <v>3</v>
      </c>
      <c r="M201" s="1" t="str">
        <f>INDEX(Participation_Count_Clubs__24[#All],MATCH(athlete_entries[[#This Row],[Club Full]],Participation_Count_Clubs__24[[#All],[Club Full]],0),MATCH("Club Size Entries",Participation_Count_Clubs__24[#Headers],0))</f>
        <v>L</v>
      </c>
    </row>
    <row r="202" spans="1:13" x14ac:dyDescent="0.25">
      <c r="A202" t="s">
        <v>38</v>
      </c>
      <c r="B202" t="s">
        <v>349</v>
      </c>
      <c r="C202" t="s">
        <v>160</v>
      </c>
      <c r="D202" s="1" t="str">
        <f>VLOOKUP(athlete_entries[[#This Row],[CATEGORY]],Categories!$A$1:$F$106,2,FALSE)</f>
        <v>Individual</v>
      </c>
      <c r="E202" s="1" t="str">
        <f>VLOOKUP(athlete_entries[[#This Row],[CATEGORY]],Categories!$A$1:$F$106,3,FALSE)</f>
        <v>Sparring</v>
      </c>
      <c r="F202" s="1" t="str">
        <f>VLOOKUP(athlete_entries[[#This Row],[CATEGORY]],Categories!$A$1:$F$106,4,FALSE)</f>
        <v>Youth</v>
      </c>
      <c r="G202" s="1" t="str">
        <f>VLOOKUP(athlete_entries[[#This Row],[CATEGORY]],Categories!$A$1:$F$106,5,FALSE)</f>
        <v>Female</v>
      </c>
      <c r="H202" s="1" t="str">
        <f>VLOOKUP(athlete_entries[[#This Row],[CATEGORY]],Categories!$A$1:$F$106,6,FALSE)</f>
        <v>A+B G04-D06</v>
      </c>
      <c r="I202" s="1" t="str">
        <f t="array" ref="I202">_xlfn.IFNA(INDEX(Results__5[#All],MATCH(athlete_entries[[#This Row],[CATEGORY]]&amp;athlete_entries[[#This Row],[Name]],Results__5[[#All],[Category]]&amp;Results__5[[#All],[Name]],0),MATCH(athlete_entries[[#Headers],[Result]],Results__5[#Headers],0)),"0. None")</f>
        <v>3. Bronze</v>
      </c>
      <c r="J202" s="1" t="str">
        <f>IF(AND(athlete_entries[[#This Row],[Result]]="2. Silver",K202=2),"0. None",IF(AND(athlete_entries[[#This Row],[Result]]="3. Bronze",K202=3),"0. None",athlete_entries[[#This Row],[Result]]))</f>
        <v>3. Bronze</v>
      </c>
      <c r="K202" s="1">
        <f>INDEX(Categories_and_entries__2[[#All],[Category]:[Entries]],MATCH(athlete_entries[[#This Row],[CATEGORY]],Categories_and_entries__2[[#All],[Category]],0),MATCH("Entries",Categories_and_entries__2[[#Headers],[Category]:[Entries]],0))</f>
        <v>12</v>
      </c>
      <c r="L202" s="1">
        <f>COUNTIFS(athlete_entries[CATEGORY],athlete_entries[[#This Row],[CATEGORY]],athlete_entries[Club Full],athlete_entries[[#This Row],[Club Full]])</f>
        <v>3</v>
      </c>
      <c r="M202" s="1" t="str">
        <f>INDEX(Participation_Count_Clubs__24[#All],MATCH(athlete_entries[[#This Row],[Club Full]],Participation_Count_Clubs__24[[#All],[Club Full]],0),MATCH("Club Size Entries",Participation_Count_Clubs__24[#Headers],0))</f>
        <v>L</v>
      </c>
    </row>
    <row r="203" spans="1:13" x14ac:dyDescent="0.25">
      <c r="A203" t="s">
        <v>41</v>
      </c>
      <c r="B203" t="s">
        <v>272</v>
      </c>
      <c r="C203" t="s">
        <v>160</v>
      </c>
      <c r="D203" s="1" t="str">
        <f>VLOOKUP(athlete_entries[[#This Row],[CATEGORY]],Categories!$A$1:$F$106,2,FALSE)</f>
        <v>Individual</v>
      </c>
      <c r="E203" s="1" t="str">
        <f>VLOOKUP(athlete_entries[[#This Row],[CATEGORY]],Categories!$A$1:$F$106,3,FALSE)</f>
        <v>Sparring</v>
      </c>
      <c r="F203" s="1" t="str">
        <f>VLOOKUP(athlete_entries[[#This Row],[CATEGORY]],Categories!$A$1:$F$106,4,FALSE)</f>
        <v>Youth</v>
      </c>
      <c r="G203" s="1" t="str">
        <f>VLOOKUP(athlete_entries[[#This Row],[CATEGORY]],Categories!$A$1:$F$106,5,FALSE)</f>
        <v>Female</v>
      </c>
      <c r="H203" s="1" t="str">
        <f>VLOOKUP(athlete_entries[[#This Row],[CATEGORY]],Categories!$A$1:$F$106,6,FALSE)</f>
        <v>B G04-G01</v>
      </c>
      <c r="I203" s="1" t="str">
        <f t="array" ref="I203">_xlfn.IFNA(INDEX(Results__5[#All],MATCH(athlete_entries[[#This Row],[CATEGORY]]&amp;athlete_entries[[#This Row],[Name]],Results__5[[#All],[Category]]&amp;Results__5[[#All],[Name]],0),MATCH(athlete_entries[[#Headers],[Result]],Results__5[#Headers],0)),"0. None")</f>
        <v>2. Silver</v>
      </c>
      <c r="J203" s="1" t="str">
        <f>IF(AND(athlete_entries[[#This Row],[Result]]="2. Silver",K203=2),"0. None",IF(AND(athlete_entries[[#This Row],[Result]]="3. Bronze",K203=3),"0. None",athlete_entries[[#This Row],[Result]]))</f>
        <v>0. None</v>
      </c>
      <c r="K203" s="1">
        <f>INDEX(Categories_and_entries__2[[#All],[Category]:[Entries]],MATCH(athlete_entries[[#This Row],[CATEGORY]],Categories_and_entries__2[[#All],[Category]],0),MATCH("Entries",Categories_and_entries__2[[#Headers],[Category]:[Entries]],0))</f>
        <v>2</v>
      </c>
      <c r="L203" s="1">
        <f>COUNTIFS(athlete_entries[CATEGORY],athlete_entries[[#This Row],[CATEGORY]],athlete_entries[Club Full],athlete_entries[[#This Row],[Club Full]])</f>
        <v>1</v>
      </c>
      <c r="M203" s="1" t="str">
        <f>INDEX(Participation_Count_Clubs__24[#All],MATCH(athlete_entries[[#This Row],[Club Full]],Participation_Count_Clubs__24[[#All],[Club Full]],0),MATCH("Club Size Entries",Participation_Count_Clubs__24[#Headers],0))</f>
        <v>L</v>
      </c>
    </row>
    <row r="204" spans="1:13" x14ac:dyDescent="0.25">
      <c r="A204" t="s">
        <v>42</v>
      </c>
      <c r="B204" t="s">
        <v>273</v>
      </c>
      <c r="C204" t="s">
        <v>160</v>
      </c>
      <c r="D204" s="1" t="str">
        <f>VLOOKUP(athlete_entries[[#This Row],[CATEGORY]],Categories!$A$1:$F$106,2,FALSE)</f>
        <v>Individual</v>
      </c>
      <c r="E204" s="1" t="str">
        <f>VLOOKUP(athlete_entries[[#This Row],[CATEGORY]],Categories!$A$1:$F$106,3,FALSE)</f>
        <v>Sparring</v>
      </c>
      <c r="F204" s="1" t="str">
        <f>VLOOKUP(athlete_entries[[#This Row],[CATEGORY]],Categories!$A$1:$F$106,4,FALSE)</f>
        <v>Youth</v>
      </c>
      <c r="G204" s="1" t="str">
        <f>VLOOKUP(athlete_entries[[#This Row],[CATEGORY]],Categories!$A$1:$F$106,5,FALSE)</f>
        <v>Female</v>
      </c>
      <c r="H204" s="1" t="str">
        <f>VLOOKUP(athlete_entries[[#This Row],[CATEGORY]],Categories!$A$1:$F$106,6,FALSE)</f>
        <v>A+B G04-D06</v>
      </c>
      <c r="I204" s="1" t="str">
        <f t="array" ref="I204">_xlfn.IFNA(INDEX(Results__5[#All],MATCH(athlete_entries[[#This Row],[CATEGORY]]&amp;athlete_entries[[#This Row],[Name]],Results__5[[#All],[Category]]&amp;Results__5[[#All],[Name]],0),MATCH(athlete_entries[[#Headers],[Result]],Results__5[#Headers],0)),"0. None")</f>
        <v>2. Silver</v>
      </c>
      <c r="J204" s="1" t="str">
        <f>IF(AND(athlete_entries[[#This Row],[Result]]="2. Silver",K204=2),"0. None",IF(AND(athlete_entries[[#This Row],[Result]]="3. Bronze",K204=3),"0. None",athlete_entries[[#This Row],[Result]]))</f>
        <v>2. Silver</v>
      </c>
      <c r="K204" s="1">
        <f>INDEX(Categories_and_entries__2[[#All],[Category]:[Entries]],MATCH(athlete_entries[[#This Row],[CATEGORY]],Categories_and_entries__2[[#All],[Category]],0),MATCH("Entries",Categories_and_entries__2[[#Headers],[Category]:[Entries]],0))</f>
        <v>5</v>
      </c>
      <c r="L204" s="1">
        <f>COUNTIFS(athlete_entries[CATEGORY],athlete_entries[[#This Row],[CATEGORY]],athlete_entries[Club Full],athlete_entries[[#This Row],[Club Full]])</f>
        <v>2</v>
      </c>
      <c r="M204" s="1" t="str">
        <f>INDEX(Participation_Count_Clubs__24[#All],MATCH(athlete_entries[[#This Row],[Club Full]],Participation_Count_Clubs__24[[#All],[Club Full]],0),MATCH("Club Size Entries",Participation_Count_Clubs__24[#Headers],0))</f>
        <v>L</v>
      </c>
    </row>
    <row r="205" spans="1:13" x14ac:dyDescent="0.25">
      <c r="A205" t="s">
        <v>42</v>
      </c>
      <c r="B205" t="s">
        <v>165</v>
      </c>
      <c r="C205" t="s">
        <v>160</v>
      </c>
      <c r="D205" s="1" t="str">
        <f>VLOOKUP(athlete_entries[[#This Row],[CATEGORY]],Categories!$A$1:$F$106,2,FALSE)</f>
        <v>Individual</v>
      </c>
      <c r="E205" s="1" t="str">
        <f>VLOOKUP(athlete_entries[[#This Row],[CATEGORY]],Categories!$A$1:$F$106,3,FALSE)</f>
        <v>Sparring</v>
      </c>
      <c r="F205" s="1" t="str">
        <f>VLOOKUP(athlete_entries[[#This Row],[CATEGORY]],Categories!$A$1:$F$106,4,FALSE)</f>
        <v>Youth</v>
      </c>
      <c r="G205" s="1" t="str">
        <f>VLOOKUP(athlete_entries[[#This Row],[CATEGORY]],Categories!$A$1:$F$106,5,FALSE)</f>
        <v>Female</v>
      </c>
      <c r="H205" s="1" t="str">
        <f>VLOOKUP(athlete_entries[[#This Row],[CATEGORY]],Categories!$A$1:$F$106,6,FALSE)</f>
        <v>A+B G04-D06</v>
      </c>
      <c r="I205" s="1" t="str">
        <f t="array" ref="I205">_xlfn.IFNA(INDEX(Results__5[#All],MATCH(athlete_entries[[#This Row],[CATEGORY]]&amp;athlete_entries[[#This Row],[Name]],Results__5[[#All],[Category]]&amp;Results__5[[#All],[Name]],0),MATCH(athlete_entries[[#Headers],[Result]],Results__5[#Headers],0)),"0. None")</f>
        <v>1. Gold</v>
      </c>
      <c r="J205" s="1" t="str">
        <f>IF(AND(athlete_entries[[#This Row],[Result]]="2. Silver",K205=2),"0. None",IF(AND(athlete_entries[[#This Row],[Result]]="3. Bronze",K205=3),"0. None",athlete_entries[[#This Row],[Result]]))</f>
        <v>1. Gold</v>
      </c>
      <c r="K205" s="1">
        <f>INDEX(Categories_and_entries__2[[#All],[Category]:[Entries]],MATCH(athlete_entries[[#This Row],[CATEGORY]],Categories_and_entries__2[[#All],[Category]],0),MATCH("Entries",Categories_and_entries__2[[#Headers],[Category]:[Entries]],0))</f>
        <v>5</v>
      </c>
      <c r="L205" s="1">
        <f>COUNTIFS(athlete_entries[CATEGORY],athlete_entries[[#This Row],[CATEGORY]],athlete_entries[Club Full],athlete_entries[[#This Row],[Club Full]])</f>
        <v>2</v>
      </c>
      <c r="M205" s="1" t="str">
        <f>INDEX(Participation_Count_Clubs__24[#All],MATCH(athlete_entries[[#This Row],[Club Full]],Participation_Count_Clubs__24[[#All],[Club Full]],0),MATCH("Club Size Entries",Participation_Count_Clubs__24[#Headers],0))</f>
        <v>L</v>
      </c>
    </row>
    <row r="206" spans="1:13" x14ac:dyDescent="0.25">
      <c r="A206" t="s">
        <v>43</v>
      </c>
      <c r="B206" t="s">
        <v>274</v>
      </c>
      <c r="C206" t="s">
        <v>160</v>
      </c>
      <c r="D206" s="1" t="str">
        <f>VLOOKUP(athlete_entries[[#This Row],[CATEGORY]],Categories!$A$1:$F$106,2,FALSE)</f>
        <v>Individual</v>
      </c>
      <c r="E206" s="1" t="str">
        <f>VLOOKUP(athlete_entries[[#This Row],[CATEGORY]],Categories!$A$1:$F$106,3,FALSE)</f>
        <v>Sparring</v>
      </c>
      <c r="F206" s="1" t="str">
        <f>VLOOKUP(athlete_entries[[#This Row],[CATEGORY]],Categories!$A$1:$F$106,4,FALSE)</f>
        <v>Youth</v>
      </c>
      <c r="G206" s="1" t="str">
        <f>VLOOKUP(athlete_entries[[#This Row],[CATEGORY]],Categories!$A$1:$F$106,5,FALSE)</f>
        <v>Female</v>
      </c>
      <c r="H206" s="1" t="str">
        <f>VLOOKUP(athlete_entries[[#This Row],[CATEGORY]],Categories!$A$1:$F$106,6,FALSE)</f>
        <v>B G04-G01</v>
      </c>
      <c r="I206" s="1" t="str">
        <f t="array" ref="I206">_xlfn.IFNA(INDEX(Results__5[#All],MATCH(athlete_entries[[#This Row],[CATEGORY]]&amp;athlete_entries[[#This Row],[Name]],Results__5[[#All],[Category]]&amp;Results__5[[#All],[Name]],0),MATCH(athlete_entries[[#Headers],[Result]],Results__5[#Headers],0)),"0. None")</f>
        <v>2. Silver</v>
      </c>
      <c r="J206" s="1" t="str">
        <f>IF(AND(athlete_entries[[#This Row],[Result]]="2. Silver",K206=2),"0. None",IF(AND(athlete_entries[[#This Row],[Result]]="3. Bronze",K206=3),"0. None",athlete_entries[[#This Row],[Result]]))</f>
        <v>2. Silver</v>
      </c>
      <c r="K206" s="1">
        <f>INDEX(Categories_and_entries__2[[#All],[Category]:[Entries]],MATCH(athlete_entries[[#This Row],[CATEGORY]],Categories_and_entries__2[[#All],[Category]],0),MATCH("Entries",Categories_and_entries__2[[#Headers],[Category]:[Entries]],0))</f>
        <v>7</v>
      </c>
      <c r="L206" s="1">
        <f>COUNTIFS(athlete_entries[CATEGORY],athlete_entries[[#This Row],[CATEGORY]],athlete_entries[Club Full],athlete_entries[[#This Row],[Club Full]])</f>
        <v>1</v>
      </c>
      <c r="M206" s="1" t="str">
        <f>INDEX(Participation_Count_Clubs__24[#All],MATCH(athlete_entries[[#This Row],[Club Full]],Participation_Count_Clubs__24[[#All],[Club Full]],0),MATCH("Club Size Entries",Participation_Count_Clubs__24[#Headers],0))</f>
        <v>L</v>
      </c>
    </row>
    <row r="207" spans="1:13" x14ac:dyDescent="0.25">
      <c r="A207" t="s">
        <v>44</v>
      </c>
      <c r="B207" t="s">
        <v>695</v>
      </c>
      <c r="C207" t="s">
        <v>160</v>
      </c>
      <c r="D207" s="1" t="str">
        <f>VLOOKUP(athlete_entries[[#This Row],[CATEGORY]],Categories!$A$1:$F$106,2,FALSE)</f>
        <v>Individual</v>
      </c>
      <c r="E207" s="1" t="str">
        <f>VLOOKUP(athlete_entries[[#This Row],[CATEGORY]],Categories!$A$1:$F$106,3,FALSE)</f>
        <v>Sparring</v>
      </c>
      <c r="F207" s="1" t="str">
        <f>VLOOKUP(athlete_entries[[#This Row],[CATEGORY]],Categories!$A$1:$F$106,4,FALSE)</f>
        <v>Youth</v>
      </c>
      <c r="G207" s="1" t="str">
        <f>VLOOKUP(athlete_entries[[#This Row],[CATEGORY]],Categories!$A$1:$F$106,5,FALSE)</f>
        <v>Female</v>
      </c>
      <c r="H207" s="1" t="str">
        <f>VLOOKUP(athlete_entries[[#This Row],[CATEGORY]],Categories!$A$1:$F$106,6,FALSE)</f>
        <v>C G10-G05</v>
      </c>
      <c r="I207" s="1" t="str">
        <f t="array" ref="I207">_xlfn.IFNA(INDEX(Results__5[#All],MATCH(athlete_entries[[#This Row],[CATEGORY]]&amp;athlete_entries[[#This Row],[Name]],Results__5[[#All],[Category]]&amp;Results__5[[#All],[Name]],0),MATCH(athlete_entries[[#Headers],[Result]],Results__5[#Headers],0)),"0. None")</f>
        <v>0. None</v>
      </c>
      <c r="J207" s="1" t="str">
        <f>IF(AND(athlete_entries[[#This Row],[Result]]="2. Silver",K207=2),"0. None",IF(AND(athlete_entries[[#This Row],[Result]]="3. Bronze",K207=3),"0. None",athlete_entries[[#This Row],[Result]]))</f>
        <v>0. None</v>
      </c>
      <c r="K207" s="1">
        <f>INDEX(Categories_and_entries__2[[#All],[Category]:[Entries]],MATCH(athlete_entries[[#This Row],[CATEGORY]],Categories_and_entries__2[[#All],[Category]],0),MATCH("Entries",Categories_and_entries__2[[#Headers],[Category]:[Entries]],0))</f>
        <v>11</v>
      </c>
      <c r="L207" s="1">
        <f>COUNTIFS(athlete_entries[CATEGORY],athlete_entries[[#This Row],[CATEGORY]],athlete_entries[Club Full],athlete_entries[[#This Row],[Club Full]])</f>
        <v>1</v>
      </c>
      <c r="M207" s="1" t="str">
        <f>INDEX(Participation_Count_Clubs__24[#All],MATCH(athlete_entries[[#This Row],[Club Full]],Participation_Count_Clubs__24[[#All],[Club Full]],0),MATCH("Club Size Entries",Participation_Count_Clubs__24[#Headers],0))</f>
        <v>L</v>
      </c>
    </row>
    <row r="208" spans="1:13" x14ac:dyDescent="0.25">
      <c r="A208" t="s">
        <v>45</v>
      </c>
      <c r="B208" t="s">
        <v>353</v>
      </c>
      <c r="C208" t="s">
        <v>160</v>
      </c>
      <c r="D208" s="1" t="str">
        <f>VLOOKUP(athlete_entries[[#This Row],[CATEGORY]],Categories!$A$1:$F$106,2,FALSE)</f>
        <v>Individual</v>
      </c>
      <c r="E208" s="1" t="str">
        <f>VLOOKUP(athlete_entries[[#This Row],[CATEGORY]],Categories!$A$1:$F$106,3,FALSE)</f>
        <v>Sparring</v>
      </c>
      <c r="F208" s="1" t="str">
        <f>VLOOKUP(athlete_entries[[#This Row],[CATEGORY]],Categories!$A$1:$F$106,4,FALSE)</f>
        <v>Youth</v>
      </c>
      <c r="G208" s="1" t="str">
        <f>VLOOKUP(athlete_entries[[#This Row],[CATEGORY]],Categories!$A$1:$F$106,5,FALSE)</f>
        <v>Female</v>
      </c>
      <c r="H208" s="1" t="str">
        <f>VLOOKUP(athlete_entries[[#This Row],[CATEGORY]],Categories!$A$1:$F$106,6,FALSE)</f>
        <v>C G10-G05</v>
      </c>
      <c r="I208" s="1" t="str">
        <f t="array" ref="I208">_xlfn.IFNA(INDEX(Results__5[#All],MATCH(athlete_entries[[#This Row],[CATEGORY]]&amp;athlete_entries[[#This Row],[Name]],Results__5[[#All],[Category]]&amp;Results__5[[#All],[Name]],0),MATCH(athlete_entries[[#Headers],[Result]],Results__5[#Headers],0)),"0. None")</f>
        <v>3. Bronze</v>
      </c>
      <c r="J208" s="1" t="str">
        <f>IF(AND(athlete_entries[[#This Row],[Result]]="2. Silver",K208=2),"0. None",IF(AND(athlete_entries[[#This Row],[Result]]="3. Bronze",K208=3),"0. None",athlete_entries[[#This Row],[Result]]))</f>
        <v>3. Bronze</v>
      </c>
      <c r="K208" s="1">
        <f>INDEX(Categories_and_entries__2[[#All],[Category]:[Entries]],MATCH(athlete_entries[[#This Row],[CATEGORY]],Categories_and_entries__2[[#All],[Category]],0),MATCH("Entries",Categories_and_entries__2[[#Headers],[Category]:[Entries]],0))</f>
        <v>17</v>
      </c>
      <c r="L208" s="1">
        <f>COUNTIFS(athlete_entries[CATEGORY],athlete_entries[[#This Row],[CATEGORY]],athlete_entries[Club Full],athlete_entries[[#This Row],[Club Full]])</f>
        <v>1</v>
      </c>
      <c r="M208" s="1" t="str">
        <f>INDEX(Participation_Count_Clubs__24[#All],MATCH(athlete_entries[[#This Row],[Club Full]],Participation_Count_Clubs__24[[#All],[Club Full]],0),MATCH("Club Size Entries",Participation_Count_Clubs__24[#Headers],0))</f>
        <v>L</v>
      </c>
    </row>
    <row r="209" spans="1:13" x14ac:dyDescent="0.25">
      <c r="A209" t="s">
        <v>46</v>
      </c>
      <c r="B209" t="s">
        <v>696</v>
      </c>
      <c r="C209" t="s">
        <v>160</v>
      </c>
      <c r="D209" s="1" t="str">
        <f>VLOOKUP(athlete_entries[[#This Row],[CATEGORY]],Categories!$A$1:$F$106,2,FALSE)</f>
        <v>Individual</v>
      </c>
      <c r="E209" s="1" t="str">
        <f>VLOOKUP(athlete_entries[[#This Row],[CATEGORY]],Categories!$A$1:$F$106,3,FALSE)</f>
        <v>Sparring</v>
      </c>
      <c r="F209" s="1" t="str">
        <f>VLOOKUP(athlete_entries[[#This Row],[CATEGORY]],Categories!$A$1:$F$106,4,FALSE)</f>
        <v>Youth</v>
      </c>
      <c r="G209" s="1" t="str">
        <f>VLOOKUP(athlete_entries[[#This Row],[CATEGORY]],Categories!$A$1:$F$106,5,FALSE)</f>
        <v>Female</v>
      </c>
      <c r="H209" s="1" t="str">
        <f>VLOOKUP(athlete_entries[[#This Row],[CATEGORY]],Categories!$A$1:$F$106,6,FALSE)</f>
        <v>C G10-G05</v>
      </c>
      <c r="I209" s="1" t="str">
        <f t="array" ref="I209">_xlfn.IFNA(INDEX(Results__5[#All],MATCH(athlete_entries[[#This Row],[CATEGORY]]&amp;athlete_entries[[#This Row],[Name]],Results__5[[#All],[Category]]&amp;Results__5[[#All],[Name]],0),MATCH(athlete_entries[[#Headers],[Result]],Results__5[#Headers],0)),"0. None")</f>
        <v>0. None</v>
      </c>
      <c r="J209" s="1" t="str">
        <f>IF(AND(athlete_entries[[#This Row],[Result]]="2. Silver",K209=2),"0. None",IF(AND(athlete_entries[[#This Row],[Result]]="3. Bronze",K209=3),"0. None",athlete_entries[[#This Row],[Result]]))</f>
        <v>0. None</v>
      </c>
      <c r="K209" s="1">
        <f>INDEX(Categories_and_entries__2[[#All],[Category]:[Entries]],MATCH(athlete_entries[[#This Row],[CATEGORY]],Categories_and_entries__2[[#All],[Category]],0),MATCH("Entries",Categories_and_entries__2[[#Headers],[Category]:[Entries]],0))</f>
        <v>20</v>
      </c>
      <c r="L209" s="1">
        <f>COUNTIFS(athlete_entries[CATEGORY],athlete_entries[[#This Row],[CATEGORY]],athlete_entries[Club Full],athlete_entries[[#This Row],[Club Full]])</f>
        <v>1</v>
      </c>
      <c r="M209" s="1" t="str">
        <f>INDEX(Participation_Count_Clubs__24[#All],MATCH(athlete_entries[[#This Row],[Club Full]],Participation_Count_Clubs__24[[#All],[Club Full]],0),MATCH("Club Size Entries",Participation_Count_Clubs__24[#Headers],0))</f>
        <v>L</v>
      </c>
    </row>
    <row r="210" spans="1:13" x14ac:dyDescent="0.25">
      <c r="A210" t="s">
        <v>49</v>
      </c>
      <c r="B210" t="s">
        <v>280</v>
      </c>
      <c r="C210" t="s">
        <v>160</v>
      </c>
      <c r="D210" s="1" t="str">
        <f>VLOOKUP(athlete_entries[[#This Row],[CATEGORY]],Categories!$A$1:$F$106,2,FALSE)</f>
        <v>Individual</v>
      </c>
      <c r="E210" s="1" t="str">
        <f>VLOOKUP(athlete_entries[[#This Row],[CATEGORY]],Categories!$A$1:$F$106,3,FALSE)</f>
        <v>Sparring</v>
      </c>
      <c r="F210" s="1" t="str">
        <f>VLOOKUP(athlete_entries[[#This Row],[CATEGORY]],Categories!$A$1:$F$106,4,FALSE)</f>
        <v>Youth</v>
      </c>
      <c r="G210" s="1" t="str">
        <f>VLOOKUP(athlete_entries[[#This Row],[CATEGORY]],Categories!$A$1:$F$106,5,FALSE)</f>
        <v>Male</v>
      </c>
      <c r="H210" s="1" t="str">
        <f>VLOOKUP(athlete_entries[[#This Row],[CATEGORY]],Categories!$A$1:$F$106,6,FALSE)</f>
        <v>A+B G04-D06</v>
      </c>
      <c r="I210" s="1" t="str">
        <f t="array" ref="I210">_xlfn.IFNA(INDEX(Results__5[#All],MATCH(athlete_entries[[#This Row],[CATEGORY]]&amp;athlete_entries[[#This Row],[Name]],Results__5[[#All],[Category]]&amp;Results__5[[#All],[Name]],0),MATCH(athlete_entries[[#Headers],[Result]],Results__5[#Headers],0)),"0. None")</f>
        <v>2. Silver</v>
      </c>
      <c r="J210" s="1" t="str">
        <f>IF(AND(athlete_entries[[#This Row],[Result]]="2. Silver",K210=2),"0. None",IF(AND(athlete_entries[[#This Row],[Result]]="3. Bronze",K210=3),"0. None",athlete_entries[[#This Row],[Result]]))</f>
        <v>2. Silver</v>
      </c>
      <c r="K210" s="1">
        <f>INDEX(Categories_and_entries__2[[#All],[Category]:[Entries]],MATCH(athlete_entries[[#This Row],[CATEGORY]],Categories_and_entries__2[[#All],[Category]],0),MATCH("Entries",Categories_and_entries__2[[#Headers],[Category]:[Entries]],0))</f>
        <v>10</v>
      </c>
      <c r="L210" s="1">
        <f>COUNTIFS(athlete_entries[CATEGORY],athlete_entries[[#This Row],[CATEGORY]],athlete_entries[Club Full],athlete_entries[[#This Row],[Club Full]])</f>
        <v>1</v>
      </c>
      <c r="M210" s="1" t="str">
        <f>INDEX(Participation_Count_Clubs__24[#All],MATCH(athlete_entries[[#This Row],[Club Full]],Participation_Count_Clubs__24[[#All],[Club Full]],0),MATCH("Club Size Entries",Participation_Count_Clubs__24[#Headers],0))</f>
        <v>L</v>
      </c>
    </row>
    <row r="211" spans="1:13" x14ac:dyDescent="0.25">
      <c r="A211" t="s">
        <v>51</v>
      </c>
      <c r="B211" t="s">
        <v>360</v>
      </c>
      <c r="C211" t="s">
        <v>160</v>
      </c>
      <c r="D211" s="1" t="str">
        <f>VLOOKUP(athlete_entries[[#This Row],[CATEGORY]],Categories!$A$1:$F$106,2,FALSE)</f>
        <v>Individual</v>
      </c>
      <c r="E211" s="1" t="str">
        <f>VLOOKUP(athlete_entries[[#This Row],[CATEGORY]],Categories!$A$1:$F$106,3,FALSE)</f>
        <v>Sparring</v>
      </c>
      <c r="F211" s="1" t="str">
        <f>VLOOKUP(athlete_entries[[#This Row],[CATEGORY]],Categories!$A$1:$F$106,4,FALSE)</f>
        <v>Youth</v>
      </c>
      <c r="G211" s="1" t="str">
        <f>VLOOKUP(athlete_entries[[#This Row],[CATEGORY]],Categories!$A$1:$F$106,5,FALSE)</f>
        <v>Male</v>
      </c>
      <c r="H211" s="1" t="str">
        <f>VLOOKUP(athlete_entries[[#This Row],[CATEGORY]],Categories!$A$1:$F$106,6,FALSE)</f>
        <v>B G04-G01</v>
      </c>
      <c r="I211" s="1" t="str">
        <f t="array" ref="I211">_xlfn.IFNA(INDEX(Results__5[#All],MATCH(athlete_entries[[#This Row],[CATEGORY]]&amp;athlete_entries[[#This Row],[Name]],Results__5[[#All],[Category]]&amp;Results__5[[#All],[Name]],0),MATCH(athlete_entries[[#Headers],[Result]],Results__5[#Headers],0)),"0. None")</f>
        <v>3. Bronze</v>
      </c>
      <c r="J211" s="1" t="str">
        <f>IF(AND(athlete_entries[[#This Row],[Result]]="2. Silver",K211=2),"0. None",IF(AND(athlete_entries[[#This Row],[Result]]="3. Bronze",K211=3),"0. None",athlete_entries[[#This Row],[Result]]))</f>
        <v>3. Bronze</v>
      </c>
      <c r="K211" s="1">
        <f>INDEX(Categories_and_entries__2[[#All],[Category]:[Entries]],MATCH(athlete_entries[[#This Row],[CATEGORY]],Categories_and_entries__2[[#All],[Category]],0),MATCH("Entries",Categories_and_entries__2[[#Headers],[Category]:[Entries]],0))</f>
        <v>4</v>
      </c>
      <c r="L211" s="1">
        <f>COUNTIFS(athlete_entries[CATEGORY],athlete_entries[[#This Row],[CATEGORY]],athlete_entries[Club Full],athlete_entries[[#This Row],[Club Full]])</f>
        <v>1</v>
      </c>
      <c r="M211" s="1" t="str">
        <f>INDEX(Participation_Count_Clubs__24[#All],MATCH(athlete_entries[[#This Row],[Club Full]],Participation_Count_Clubs__24[[#All],[Club Full]],0),MATCH("Club Size Entries",Participation_Count_Clubs__24[#Headers],0))</f>
        <v>L</v>
      </c>
    </row>
    <row r="212" spans="1:13" x14ac:dyDescent="0.25">
      <c r="A212" t="s">
        <v>53</v>
      </c>
      <c r="B212" t="s">
        <v>361</v>
      </c>
      <c r="C212" t="s">
        <v>160</v>
      </c>
      <c r="D212" s="1" t="str">
        <f>VLOOKUP(athlete_entries[[#This Row],[CATEGORY]],Categories!$A$1:$F$106,2,FALSE)</f>
        <v>Individual</v>
      </c>
      <c r="E212" s="1" t="str">
        <f>VLOOKUP(athlete_entries[[#This Row],[CATEGORY]],Categories!$A$1:$F$106,3,FALSE)</f>
        <v>Sparring</v>
      </c>
      <c r="F212" s="1" t="str">
        <f>VLOOKUP(athlete_entries[[#This Row],[CATEGORY]],Categories!$A$1:$F$106,4,FALSE)</f>
        <v>Youth</v>
      </c>
      <c r="G212" s="1" t="str">
        <f>VLOOKUP(athlete_entries[[#This Row],[CATEGORY]],Categories!$A$1:$F$106,5,FALSE)</f>
        <v>Male</v>
      </c>
      <c r="H212" s="1" t="str">
        <f>VLOOKUP(athlete_entries[[#This Row],[CATEGORY]],Categories!$A$1:$F$106,6,FALSE)</f>
        <v>C G10-G05</v>
      </c>
      <c r="I212" s="1" t="str">
        <f t="array" ref="I212">_xlfn.IFNA(INDEX(Results__5[#All],MATCH(athlete_entries[[#This Row],[CATEGORY]]&amp;athlete_entries[[#This Row],[Name]],Results__5[[#All],[Category]]&amp;Results__5[[#All],[Name]],0),MATCH(athlete_entries[[#Headers],[Result]],Results__5[#Headers],0)),"0. None")</f>
        <v>3. Bronze</v>
      </c>
      <c r="J212" s="1" t="str">
        <f>IF(AND(athlete_entries[[#This Row],[Result]]="2. Silver",K212=2),"0. None",IF(AND(athlete_entries[[#This Row],[Result]]="3. Bronze",K212=3),"0. None",athlete_entries[[#This Row],[Result]]))</f>
        <v>3. Bronze</v>
      </c>
      <c r="K212" s="1">
        <f>INDEX(Categories_and_entries__2[[#All],[Category]:[Entries]],MATCH(athlete_entries[[#This Row],[CATEGORY]],Categories_and_entries__2[[#All],[Category]],0),MATCH("Entries",Categories_and_entries__2[[#Headers],[Category]:[Entries]],0))</f>
        <v>15</v>
      </c>
      <c r="L212" s="1">
        <f>COUNTIFS(athlete_entries[CATEGORY],athlete_entries[[#This Row],[CATEGORY]],athlete_entries[Club Full],athlete_entries[[#This Row],[Club Full]])</f>
        <v>1</v>
      </c>
      <c r="M212" s="1" t="str">
        <f>INDEX(Participation_Count_Clubs__24[#All],MATCH(athlete_entries[[#This Row],[Club Full]],Participation_Count_Clubs__24[[#All],[Club Full]],0),MATCH("Club Size Entries",Participation_Count_Clubs__24[#Headers],0))</f>
        <v>L</v>
      </c>
    </row>
    <row r="213" spans="1:13" x14ac:dyDescent="0.25">
      <c r="A213" t="s">
        <v>54</v>
      </c>
      <c r="B213" t="s">
        <v>289</v>
      </c>
      <c r="C213" t="s">
        <v>160</v>
      </c>
      <c r="D213" s="1" t="str">
        <f>VLOOKUP(athlete_entries[[#This Row],[CATEGORY]],Categories!$A$1:$F$106,2,FALSE)</f>
        <v>Individual</v>
      </c>
      <c r="E213" s="1" t="str">
        <f>VLOOKUP(athlete_entries[[#This Row],[CATEGORY]],Categories!$A$1:$F$106,3,FALSE)</f>
        <v>Sparring</v>
      </c>
      <c r="F213" s="1" t="str">
        <f>VLOOKUP(athlete_entries[[#This Row],[CATEGORY]],Categories!$A$1:$F$106,4,FALSE)</f>
        <v>Youth</v>
      </c>
      <c r="G213" s="1" t="str">
        <f>VLOOKUP(athlete_entries[[#This Row],[CATEGORY]],Categories!$A$1:$F$106,5,FALSE)</f>
        <v>Male</v>
      </c>
      <c r="H213" s="1" t="str">
        <f>VLOOKUP(athlete_entries[[#This Row],[CATEGORY]],Categories!$A$1:$F$106,6,FALSE)</f>
        <v>C G10-G05</v>
      </c>
      <c r="I213" s="1" t="str">
        <f t="array" ref="I213">_xlfn.IFNA(INDEX(Results__5[#All],MATCH(athlete_entries[[#This Row],[CATEGORY]]&amp;athlete_entries[[#This Row],[Name]],Results__5[[#All],[Category]]&amp;Results__5[[#All],[Name]],0),MATCH(athlete_entries[[#Headers],[Result]],Results__5[#Headers],0)),"0. None")</f>
        <v>2. Silver</v>
      </c>
      <c r="J213" s="1" t="str">
        <f>IF(AND(athlete_entries[[#This Row],[Result]]="2. Silver",K213=2),"0. None",IF(AND(athlete_entries[[#This Row],[Result]]="3. Bronze",K213=3),"0. None",athlete_entries[[#This Row],[Result]]))</f>
        <v>2. Silver</v>
      </c>
      <c r="K213" s="1">
        <f>INDEX(Categories_and_entries__2[[#All],[Category]:[Entries]],MATCH(athlete_entries[[#This Row],[CATEGORY]],Categories_and_entries__2[[#All],[Category]],0),MATCH("Entries",Categories_and_entries__2[[#Headers],[Category]:[Entries]],0))</f>
        <v>16</v>
      </c>
      <c r="L213" s="1">
        <f>COUNTIFS(athlete_entries[CATEGORY],athlete_entries[[#This Row],[CATEGORY]],athlete_entries[Club Full],athlete_entries[[#This Row],[Club Full]])</f>
        <v>1</v>
      </c>
      <c r="M213" s="1" t="str">
        <f>INDEX(Participation_Count_Clubs__24[#All],MATCH(athlete_entries[[#This Row],[Club Full]],Participation_Count_Clubs__24[[#All],[Club Full]],0),MATCH("Club Size Entries",Participation_Count_Clubs__24[#Headers],0))</f>
        <v>L</v>
      </c>
    </row>
    <row r="214" spans="1:13" x14ac:dyDescent="0.25">
      <c r="A214" t="s">
        <v>55</v>
      </c>
      <c r="B214" t="s">
        <v>523</v>
      </c>
      <c r="C214" t="s">
        <v>160</v>
      </c>
      <c r="D214" s="1" t="str">
        <f>VLOOKUP(athlete_entries[[#This Row],[CATEGORY]],Categories!$A$1:$F$106,2,FALSE)</f>
        <v>Individual</v>
      </c>
      <c r="E214" s="1" t="str">
        <f>VLOOKUP(athlete_entries[[#This Row],[CATEGORY]],Categories!$A$1:$F$106,3,FALSE)</f>
        <v>Sparring</v>
      </c>
      <c r="F214" s="1" t="str">
        <f>VLOOKUP(athlete_entries[[#This Row],[CATEGORY]],Categories!$A$1:$F$106,4,FALSE)</f>
        <v>Youth</v>
      </c>
      <c r="G214" s="1" t="str">
        <f>VLOOKUP(athlete_entries[[#This Row],[CATEGORY]],Categories!$A$1:$F$106,5,FALSE)</f>
        <v>Male</v>
      </c>
      <c r="H214" s="1" t="str">
        <f>VLOOKUP(athlete_entries[[#This Row],[CATEGORY]],Categories!$A$1:$F$106,6,FALSE)</f>
        <v>C G10-G05</v>
      </c>
      <c r="I214" s="1" t="str">
        <f t="array" ref="I214">_xlfn.IFNA(INDEX(Results__5[#All],MATCH(athlete_entries[[#This Row],[CATEGORY]]&amp;athlete_entries[[#This Row],[Name]],Results__5[[#All],[Category]]&amp;Results__5[[#All],[Name]],0),MATCH(athlete_entries[[#Headers],[Result]],Results__5[#Headers],0)),"0. None")</f>
        <v>0. None</v>
      </c>
      <c r="J214" s="1" t="str">
        <f>IF(AND(athlete_entries[[#This Row],[Result]]="2. Silver",K214=2),"0. None",IF(AND(athlete_entries[[#This Row],[Result]]="3. Bronze",K214=3),"0. None",athlete_entries[[#This Row],[Result]]))</f>
        <v>0. None</v>
      </c>
      <c r="K214" s="1">
        <f>INDEX(Categories_and_entries__2[[#All],[Category]:[Entries]],MATCH(athlete_entries[[#This Row],[CATEGORY]],Categories_and_entries__2[[#All],[Category]],0),MATCH("Entries",Categories_and_entries__2[[#Headers],[Category]:[Entries]],0))</f>
        <v>18</v>
      </c>
      <c r="L214" s="1">
        <f>COUNTIFS(athlete_entries[CATEGORY],athlete_entries[[#This Row],[CATEGORY]],athlete_entries[Club Full],athlete_entries[[#This Row],[Club Full]])</f>
        <v>1</v>
      </c>
      <c r="M214" s="1" t="str">
        <f>INDEX(Participation_Count_Clubs__24[#All],MATCH(athlete_entries[[#This Row],[Club Full]],Participation_Count_Clubs__24[[#All],[Club Full]],0),MATCH("Club Size Entries",Participation_Count_Clubs__24[#Headers],0))</f>
        <v>L</v>
      </c>
    </row>
    <row r="215" spans="1:13" x14ac:dyDescent="0.25">
      <c r="A215" t="s">
        <v>56</v>
      </c>
      <c r="B215" t="s">
        <v>705</v>
      </c>
      <c r="C215" t="s">
        <v>160</v>
      </c>
      <c r="D215" s="1" t="str">
        <f>VLOOKUP(athlete_entries[[#This Row],[CATEGORY]],Categories!$A$1:$F$106,2,FALSE)</f>
        <v>Individual</v>
      </c>
      <c r="E215" s="1" t="str">
        <f>VLOOKUP(athlete_entries[[#This Row],[CATEGORY]],Categories!$A$1:$F$106,3,FALSE)</f>
        <v>Sparring</v>
      </c>
      <c r="F215" s="1" t="str">
        <f>VLOOKUP(athlete_entries[[#This Row],[CATEGORY]],Categories!$A$1:$F$106,4,FALSE)</f>
        <v>Youth</v>
      </c>
      <c r="G215" s="1" t="str">
        <f>VLOOKUP(athlete_entries[[#This Row],[CATEGORY]],Categories!$A$1:$F$106,5,FALSE)</f>
        <v>Male</v>
      </c>
      <c r="H215" s="1" t="str">
        <f>VLOOKUP(athlete_entries[[#This Row],[CATEGORY]],Categories!$A$1:$F$106,6,FALSE)</f>
        <v>C G10-G05</v>
      </c>
      <c r="I215" s="1" t="str">
        <f t="array" ref="I215">_xlfn.IFNA(INDEX(Results__5[#All],MATCH(athlete_entries[[#This Row],[CATEGORY]]&amp;athlete_entries[[#This Row],[Name]],Results__5[[#All],[Category]]&amp;Results__5[[#All],[Name]],0),MATCH(athlete_entries[[#Headers],[Result]],Results__5[#Headers],0)),"0. None")</f>
        <v>0. None</v>
      </c>
      <c r="J215" s="1" t="str">
        <f>IF(AND(athlete_entries[[#This Row],[Result]]="2. Silver",K215=2),"0. None",IF(AND(athlete_entries[[#This Row],[Result]]="3. Bronze",K215=3),"0. None",athlete_entries[[#This Row],[Result]]))</f>
        <v>0. None</v>
      </c>
      <c r="K215" s="1">
        <f>INDEX(Categories_and_entries__2[[#All],[Category]:[Entries]],MATCH(athlete_entries[[#This Row],[CATEGORY]],Categories_and_entries__2[[#All],[Category]],0),MATCH("Entries",Categories_and_entries__2[[#Headers],[Category]:[Entries]],0))</f>
        <v>8</v>
      </c>
      <c r="L215" s="1">
        <f>COUNTIFS(athlete_entries[CATEGORY],athlete_entries[[#This Row],[CATEGORY]],athlete_entries[Club Full],athlete_entries[[#This Row],[Club Full]])</f>
        <v>2</v>
      </c>
      <c r="M215" s="1" t="str">
        <f>INDEX(Participation_Count_Clubs__24[#All],MATCH(athlete_entries[[#This Row],[Club Full]],Participation_Count_Clubs__24[[#All],[Club Full]],0),MATCH("Club Size Entries",Participation_Count_Clubs__24[#Headers],0))</f>
        <v>L</v>
      </c>
    </row>
    <row r="216" spans="1:13" x14ac:dyDescent="0.25">
      <c r="A216" t="s">
        <v>56</v>
      </c>
      <c r="B216" t="s">
        <v>706</v>
      </c>
      <c r="C216" t="s">
        <v>160</v>
      </c>
      <c r="D216" s="1" t="str">
        <f>VLOOKUP(athlete_entries[[#This Row],[CATEGORY]],Categories!$A$1:$F$106,2,FALSE)</f>
        <v>Individual</v>
      </c>
      <c r="E216" s="1" t="str">
        <f>VLOOKUP(athlete_entries[[#This Row],[CATEGORY]],Categories!$A$1:$F$106,3,FALSE)</f>
        <v>Sparring</v>
      </c>
      <c r="F216" s="1" t="str">
        <f>VLOOKUP(athlete_entries[[#This Row],[CATEGORY]],Categories!$A$1:$F$106,4,FALSE)</f>
        <v>Youth</v>
      </c>
      <c r="G216" s="1" t="str">
        <f>VLOOKUP(athlete_entries[[#This Row],[CATEGORY]],Categories!$A$1:$F$106,5,FALSE)</f>
        <v>Male</v>
      </c>
      <c r="H216" s="1" t="str">
        <f>VLOOKUP(athlete_entries[[#This Row],[CATEGORY]],Categories!$A$1:$F$106,6,FALSE)</f>
        <v>C G10-G05</v>
      </c>
      <c r="I216" s="1" t="str">
        <f t="array" ref="I216">_xlfn.IFNA(INDEX(Results__5[#All],MATCH(athlete_entries[[#This Row],[CATEGORY]]&amp;athlete_entries[[#This Row],[Name]],Results__5[[#All],[Category]]&amp;Results__5[[#All],[Name]],0),MATCH(athlete_entries[[#Headers],[Result]],Results__5[#Headers],0)),"0. None")</f>
        <v>0. None</v>
      </c>
      <c r="J216" s="1" t="str">
        <f>IF(AND(athlete_entries[[#This Row],[Result]]="2. Silver",K216=2),"0. None",IF(AND(athlete_entries[[#This Row],[Result]]="3. Bronze",K216=3),"0. None",athlete_entries[[#This Row],[Result]]))</f>
        <v>0. None</v>
      </c>
      <c r="K216" s="1">
        <f>INDEX(Categories_and_entries__2[[#All],[Category]:[Entries]],MATCH(athlete_entries[[#This Row],[CATEGORY]],Categories_and_entries__2[[#All],[Category]],0),MATCH("Entries",Categories_and_entries__2[[#Headers],[Category]:[Entries]],0))</f>
        <v>8</v>
      </c>
      <c r="L216" s="1">
        <f>COUNTIFS(athlete_entries[CATEGORY],athlete_entries[[#This Row],[CATEGORY]],athlete_entries[Club Full],athlete_entries[[#This Row],[Club Full]])</f>
        <v>2</v>
      </c>
      <c r="M216" s="1" t="str">
        <f>INDEX(Participation_Count_Clubs__24[#All],MATCH(athlete_entries[[#This Row],[Club Full]],Participation_Count_Clubs__24[[#All],[Club Full]],0),MATCH("Club Size Entries",Participation_Count_Clubs__24[#Headers],0))</f>
        <v>L</v>
      </c>
    </row>
    <row r="217" spans="1:13" x14ac:dyDescent="0.25">
      <c r="A217" t="s">
        <v>62</v>
      </c>
      <c r="B217" t="s">
        <v>708</v>
      </c>
      <c r="C217" t="s">
        <v>160</v>
      </c>
      <c r="D217" s="1" t="str">
        <f>VLOOKUP(athlete_entries[[#This Row],[CATEGORY]],Categories!$A$1:$F$106,2,FALSE)</f>
        <v>Individual</v>
      </c>
      <c r="E217" s="1" t="str">
        <f>VLOOKUP(athlete_entries[[#This Row],[CATEGORY]],Categories!$A$1:$F$106,3,FALSE)</f>
        <v>Sparring</v>
      </c>
      <c r="F217" s="1" t="str">
        <f>VLOOKUP(athlete_entries[[#This Row],[CATEGORY]],Categories!$A$1:$F$106,4,FALSE)</f>
        <v>Junior</v>
      </c>
      <c r="G217" s="1" t="str">
        <f>VLOOKUP(athlete_entries[[#This Row],[CATEGORY]],Categories!$A$1:$F$106,5,FALSE)</f>
        <v>Female</v>
      </c>
      <c r="H217" s="1" t="str">
        <f>VLOOKUP(athlete_entries[[#This Row],[CATEGORY]],Categories!$A$1:$F$106,6,FALSE)</f>
        <v>A+B G04-D06</v>
      </c>
      <c r="I217" s="1" t="str">
        <f t="array" ref="I217">_xlfn.IFNA(INDEX(Results__5[#All],MATCH(athlete_entries[[#This Row],[CATEGORY]]&amp;athlete_entries[[#This Row],[Name]],Results__5[[#All],[Category]]&amp;Results__5[[#All],[Name]],0),MATCH(athlete_entries[[#Headers],[Result]],Results__5[#Headers],0)),"0. None")</f>
        <v>0. None</v>
      </c>
      <c r="J217" s="1" t="str">
        <f>IF(AND(athlete_entries[[#This Row],[Result]]="2. Silver",K217=2),"0. None",IF(AND(athlete_entries[[#This Row],[Result]]="3. Bronze",K217=3),"0. None",athlete_entries[[#This Row],[Result]]))</f>
        <v>0. None</v>
      </c>
      <c r="K217" s="1">
        <f>INDEX(Categories_and_entries__2[[#All],[Category]:[Entries]],MATCH(athlete_entries[[#This Row],[CATEGORY]],Categories_and_entries__2[[#All],[Category]],0),MATCH("Entries",Categories_and_entries__2[[#Headers],[Category]:[Entries]],0))</f>
        <v>6</v>
      </c>
      <c r="L217" s="1">
        <f>COUNTIFS(athlete_entries[CATEGORY],athlete_entries[[#This Row],[CATEGORY]],athlete_entries[Club Full],athlete_entries[[#This Row],[Club Full]])</f>
        <v>1</v>
      </c>
      <c r="M217" s="1" t="str">
        <f>INDEX(Participation_Count_Clubs__24[#All],MATCH(athlete_entries[[#This Row],[Club Full]],Participation_Count_Clubs__24[[#All],[Club Full]],0),MATCH("Club Size Entries",Participation_Count_Clubs__24[#Headers],0))</f>
        <v>L</v>
      </c>
    </row>
    <row r="218" spans="1:13" x14ac:dyDescent="0.25">
      <c r="A218" t="s">
        <v>64</v>
      </c>
      <c r="B218" t="s">
        <v>530</v>
      </c>
      <c r="C218" t="s">
        <v>160</v>
      </c>
      <c r="D218" s="1" t="str">
        <f>VLOOKUP(athlete_entries[[#This Row],[CATEGORY]],Categories!$A$1:$F$106,2,FALSE)</f>
        <v>Individual</v>
      </c>
      <c r="E218" s="1" t="str">
        <f>VLOOKUP(athlete_entries[[#This Row],[CATEGORY]],Categories!$A$1:$F$106,3,FALSE)</f>
        <v>Sparring</v>
      </c>
      <c r="F218" s="1" t="str">
        <f>VLOOKUP(athlete_entries[[#This Row],[CATEGORY]],Categories!$A$1:$F$106,4,FALSE)</f>
        <v>Junior</v>
      </c>
      <c r="G218" s="1" t="str">
        <f>VLOOKUP(athlete_entries[[#This Row],[CATEGORY]],Categories!$A$1:$F$106,5,FALSE)</f>
        <v>Female</v>
      </c>
      <c r="H218" s="1" t="str">
        <f>VLOOKUP(athlete_entries[[#This Row],[CATEGORY]],Categories!$A$1:$F$106,6,FALSE)</f>
        <v>A+B G04-D06</v>
      </c>
      <c r="I218" s="1" t="str">
        <f t="array" ref="I218">_xlfn.IFNA(INDEX(Results__5[#All],MATCH(athlete_entries[[#This Row],[CATEGORY]]&amp;athlete_entries[[#This Row],[Name]],Results__5[[#All],[Category]]&amp;Results__5[[#All],[Name]],0),MATCH(athlete_entries[[#Headers],[Result]],Results__5[#Headers],0)),"0. None")</f>
        <v>0. None</v>
      </c>
      <c r="J218" s="1" t="str">
        <f>IF(AND(athlete_entries[[#This Row],[Result]]="2. Silver",K218=2),"0. None",IF(AND(athlete_entries[[#This Row],[Result]]="3. Bronze",K218=3),"0. None",athlete_entries[[#This Row],[Result]]))</f>
        <v>0. None</v>
      </c>
      <c r="K218" s="1">
        <f>INDEX(Categories_and_entries__2[[#All],[Category]:[Entries]],MATCH(athlete_entries[[#This Row],[CATEGORY]],Categories_and_entries__2[[#All],[Category]],0),MATCH("Entries",Categories_and_entries__2[[#Headers],[Category]:[Entries]],0))</f>
        <v>4</v>
      </c>
      <c r="L218" s="1">
        <f>COUNTIFS(athlete_entries[CATEGORY],athlete_entries[[#This Row],[CATEGORY]],athlete_entries[Club Full],athlete_entries[[#This Row],[Club Full]])</f>
        <v>3</v>
      </c>
      <c r="M218" s="1" t="str">
        <f>INDEX(Participation_Count_Clubs__24[#All],MATCH(athlete_entries[[#This Row],[Club Full]],Participation_Count_Clubs__24[[#All],[Club Full]],0),MATCH("Club Size Entries",Participation_Count_Clubs__24[#Headers],0))</f>
        <v>L</v>
      </c>
    </row>
    <row r="219" spans="1:13" x14ac:dyDescent="0.25">
      <c r="A219" t="s">
        <v>64</v>
      </c>
      <c r="B219" t="s">
        <v>371</v>
      </c>
      <c r="C219" t="s">
        <v>160</v>
      </c>
      <c r="D219" s="1" t="str">
        <f>VLOOKUP(athlete_entries[[#This Row],[CATEGORY]],Categories!$A$1:$F$106,2,FALSE)</f>
        <v>Individual</v>
      </c>
      <c r="E219" s="1" t="str">
        <f>VLOOKUP(athlete_entries[[#This Row],[CATEGORY]],Categories!$A$1:$F$106,3,FALSE)</f>
        <v>Sparring</v>
      </c>
      <c r="F219" s="1" t="str">
        <f>VLOOKUP(athlete_entries[[#This Row],[CATEGORY]],Categories!$A$1:$F$106,4,FALSE)</f>
        <v>Junior</v>
      </c>
      <c r="G219" s="1" t="str">
        <f>VLOOKUP(athlete_entries[[#This Row],[CATEGORY]],Categories!$A$1:$F$106,5,FALSE)</f>
        <v>Female</v>
      </c>
      <c r="H219" s="1" t="str">
        <f>VLOOKUP(athlete_entries[[#This Row],[CATEGORY]],Categories!$A$1:$F$106,6,FALSE)</f>
        <v>A+B G04-D06</v>
      </c>
      <c r="I219" s="1" t="str">
        <f t="array" ref="I219">_xlfn.IFNA(INDEX(Results__5[#All],MATCH(athlete_entries[[#This Row],[CATEGORY]]&amp;athlete_entries[[#This Row],[Name]],Results__5[[#All],[Category]]&amp;Results__5[[#All],[Name]],0),MATCH(athlete_entries[[#Headers],[Result]],Results__5[#Headers],0)),"0. None")</f>
        <v>3. Bronze</v>
      </c>
      <c r="J219" s="1" t="str">
        <f>IF(AND(athlete_entries[[#This Row],[Result]]="2. Silver",K219=2),"0. None",IF(AND(athlete_entries[[#This Row],[Result]]="3. Bronze",K219=3),"0. None",athlete_entries[[#This Row],[Result]]))</f>
        <v>3. Bronze</v>
      </c>
      <c r="K219" s="1">
        <f>INDEX(Categories_and_entries__2[[#All],[Category]:[Entries]],MATCH(athlete_entries[[#This Row],[CATEGORY]],Categories_and_entries__2[[#All],[Category]],0),MATCH("Entries",Categories_and_entries__2[[#Headers],[Category]:[Entries]],0))</f>
        <v>4</v>
      </c>
      <c r="L219" s="1">
        <f>COUNTIFS(athlete_entries[CATEGORY],athlete_entries[[#This Row],[CATEGORY]],athlete_entries[Club Full],athlete_entries[[#This Row],[Club Full]])</f>
        <v>3</v>
      </c>
      <c r="M219" s="1" t="str">
        <f>INDEX(Participation_Count_Clubs__24[#All],MATCH(athlete_entries[[#This Row],[Club Full]],Participation_Count_Clubs__24[[#All],[Club Full]],0),MATCH("Club Size Entries",Participation_Count_Clubs__24[#Headers],0))</f>
        <v>L</v>
      </c>
    </row>
    <row r="220" spans="1:13" x14ac:dyDescent="0.25">
      <c r="A220" t="s">
        <v>64</v>
      </c>
      <c r="B220" t="s">
        <v>296</v>
      </c>
      <c r="C220" t="s">
        <v>160</v>
      </c>
      <c r="D220" s="1" t="str">
        <f>VLOOKUP(athlete_entries[[#This Row],[CATEGORY]],Categories!$A$1:$F$106,2,FALSE)</f>
        <v>Individual</v>
      </c>
      <c r="E220" s="1" t="str">
        <f>VLOOKUP(athlete_entries[[#This Row],[CATEGORY]],Categories!$A$1:$F$106,3,FALSE)</f>
        <v>Sparring</v>
      </c>
      <c r="F220" s="1" t="str">
        <f>VLOOKUP(athlete_entries[[#This Row],[CATEGORY]],Categories!$A$1:$F$106,4,FALSE)</f>
        <v>Junior</v>
      </c>
      <c r="G220" s="1" t="str">
        <f>VLOOKUP(athlete_entries[[#This Row],[CATEGORY]],Categories!$A$1:$F$106,5,FALSE)</f>
        <v>Female</v>
      </c>
      <c r="H220" s="1" t="str">
        <f>VLOOKUP(athlete_entries[[#This Row],[CATEGORY]],Categories!$A$1:$F$106,6,FALSE)</f>
        <v>A+B G04-D06</v>
      </c>
      <c r="I220" s="1" t="str">
        <f t="array" ref="I220">_xlfn.IFNA(INDEX(Results__5[#All],MATCH(athlete_entries[[#This Row],[CATEGORY]]&amp;athlete_entries[[#This Row],[Name]],Results__5[[#All],[Category]]&amp;Results__5[[#All],[Name]],0),MATCH(athlete_entries[[#Headers],[Result]],Results__5[#Headers],0)),"0. None")</f>
        <v>2. Silver</v>
      </c>
      <c r="J220" s="1" t="str">
        <f>IF(AND(athlete_entries[[#This Row],[Result]]="2. Silver",K220=2),"0. None",IF(AND(athlete_entries[[#This Row],[Result]]="3. Bronze",K220=3),"0. None",athlete_entries[[#This Row],[Result]]))</f>
        <v>2. Silver</v>
      </c>
      <c r="K220" s="1">
        <f>INDEX(Categories_and_entries__2[[#All],[Category]:[Entries]],MATCH(athlete_entries[[#This Row],[CATEGORY]],Categories_and_entries__2[[#All],[Category]],0),MATCH("Entries",Categories_and_entries__2[[#Headers],[Category]:[Entries]],0))</f>
        <v>4</v>
      </c>
      <c r="L220" s="1">
        <f>COUNTIFS(athlete_entries[CATEGORY],athlete_entries[[#This Row],[CATEGORY]],athlete_entries[Club Full],athlete_entries[[#This Row],[Club Full]])</f>
        <v>3</v>
      </c>
      <c r="M220" s="1" t="str">
        <f>INDEX(Participation_Count_Clubs__24[#All],MATCH(athlete_entries[[#This Row],[Club Full]],Participation_Count_Clubs__24[[#All],[Club Full]],0),MATCH("Club Size Entries",Participation_Count_Clubs__24[#Headers],0))</f>
        <v>L</v>
      </c>
    </row>
    <row r="221" spans="1:13" x14ac:dyDescent="0.25">
      <c r="A221" t="s">
        <v>65</v>
      </c>
      <c r="B221" t="s">
        <v>193</v>
      </c>
      <c r="C221" t="s">
        <v>160</v>
      </c>
      <c r="D221" s="1" t="str">
        <f>VLOOKUP(athlete_entries[[#This Row],[CATEGORY]],Categories!$A$1:$F$106,2,FALSE)</f>
        <v>Individual</v>
      </c>
      <c r="E221" s="1" t="str">
        <f>VLOOKUP(athlete_entries[[#This Row],[CATEGORY]],Categories!$A$1:$F$106,3,FALSE)</f>
        <v>Sparring</v>
      </c>
      <c r="F221" s="1" t="str">
        <f>VLOOKUP(athlete_entries[[#This Row],[CATEGORY]],Categories!$A$1:$F$106,4,FALSE)</f>
        <v>Junior</v>
      </c>
      <c r="G221" s="1" t="str">
        <f>VLOOKUP(athlete_entries[[#This Row],[CATEGORY]],Categories!$A$1:$F$106,5,FALSE)</f>
        <v>Female</v>
      </c>
      <c r="H221" s="1" t="str">
        <f>VLOOKUP(athlete_entries[[#This Row],[CATEGORY]],Categories!$A$1:$F$106,6,FALSE)</f>
        <v>C G10-G05</v>
      </c>
      <c r="I221" s="1" t="str">
        <f t="array" ref="I221">_xlfn.IFNA(INDEX(Results__5[#All],MATCH(athlete_entries[[#This Row],[CATEGORY]]&amp;athlete_entries[[#This Row],[Name]],Results__5[[#All],[Category]]&amp;Results__5[[#All],[Name]],0),MATCH(athlete_entries[[#Headers],[Result]],Results__5[#Headers],0)),"0. None")</f>
        <v>1. Gold</v>
      </c>
      <c r="J221" s="1" t="str">
        <f>IF(AND(athlete_entries[[#This Row],[Result]]="2. Silver",K221=2),"0. None",IF(AND(athlete_entries[[#This Row],[Result]]="3. Bronze",K221=3),"0. None",athlete_entries[[#This Row],[Result]]))</f>
        <v>1. Gold</v>
      </c>
      <c r="K221" s="1">
        <f>INDEX(Categories_and_entries__2[[#All],[Category]:[Entries]],MATCH(athlete_entries[[#This Row],[CATEGORY]],Categories_and_entries__2[[#All],[Category]],0),MATCH("Entries",Categories_and_entries__2[[#Headers],[Category]:[Entries]],0))</f>
        <v>2</v>
      </c>
      <c r="L221" s="1">
        <f>COUNTIFS(athlete_entries[CATEGORY],athlete_entries[[#This Row],[CATEGORY]],athlete_entries[Club Full],athlete_entries[[#This Row],[Club Full]])</f>
        <v>1</v>
      </c>
      <c r="M221" s="1" t="str">
        <f>INDEX(Participation_Count_Clubs__24[#All],MATCH(athlete_entries[[#This Row],[Club Full]],Participation_Count_Clubs__24[[#All],[Club Full]],0),MATCH("Club Size Entries",Participation_Count_Clubs__24[#Headers],0))</f>
        <v>L</v>
      </c>
    </row>
    <row r="222" spans="1:13" x14ac:dyDescent="0.25">
      <c r="A222" t="s">
        <v>67</v>
      </c>
      <c r="B222" t="s">
        <v>298</v>
      </c>
      <c r="C222" t="s">
        <v>160</v>
      </c>
      <c r="D222" s="1" t="str">
        <f>VLOOKUP(athlete_entries[[#This Row],[CATEGORY]],Categories!$A$1:$F$106,2,FALSE)</f>
        <v>Individual</v>
      </c>
      <c r="E222" s="1" t="str">
        <f>VLOOKUP(athlete_entries[[#This Row],[CATEGORY]],Categories!$A$1:$F$106,3,FALSE)</f>
        <v>Sparring</v>
      </c>
      <c r="F222" s="1" t="str">
        <f>VLOOKUP(athlete_entries[[#This Row],[CATEGORY]],Categories!$A$1:$F$106,4,FALSE)</f>
        <v>Junior</v>
      </c>
      <c r="G222" s="1" t="str">
        <f>VLOOKUP(athlete_entries[[#This Row],[CATEGORY]],Categories!$A$1:$F$106,5,FALSE)</f>
        <v>Female</v>
      </c>
      <c r="H222" s="1" t="str">
        <f>VLOOKUP(athlete_entries[[#This Row],[CATEGORY]],Categories!$A$1:$F$106,6,FALSE)</f>
        <v>C G10-G05</v>
      </c>
      <c r="I222" s="1" t="str">
        <f t="array" ref="I222">_xlfn.IFNA(INDEX(Results__5[#All],MATCH(athlete_entries[[#This Row],[CATEGORY]]&amp;athlete_entries[[#This Row],[Name]],Results__5[[#All],[Category]]&amp;Results__5[[#All],[Name]],0),MATCH(athlete_entries[[#Headers],[Result]],Results__5[#Headers],0)),"0. None")</f>
        <v>2. Silver</v>
      </c>
      <c r="J222" s="1" t="str">
        <f>IF(AND(athlete_entries[[#This Row],[Result]]="2. Silver",K222=2),"0. None",IF(AND(athlete_entries[[#This Row],[Result]]="3. Bronze",K222=3),"0. None",athlete_entries[[#This Row],[Result]]))</f>
        <v>2. Silver</v>
      </c>
      <c r="K222" s="1">
        <f>INDEX(Categories_and_entries__2[[#All],[Category]:[Entries]],MATCH(athlete_entries[[#This Row],[CATEGORY]],Categories_and_entries__2[[#All],[Category]],0),MATCH("Entries",Categories_and_entries__2[[#Headers],[Category]:[Entries]],0))</f>
        <v>4</v>
      </c>
      <c r="L222" s="1">
        <f>COUNTIFS(athlete_entries[CATEGORY],athlete_entries[[#This Row],[CATEGORY]],athlete_entries[Club Full],athlete_entries[[#This Row],[Club Full]])</f>
        <v>2</v>
      </c>
      <c r="M222" s="1" t="str">
        <f>INDEX(Participation_Count_Clubs__24[#All],MATCH(athlete_entries[[#This Row],[Club Full]],Participation_Count_Clubs__24[[#All],[Club Full]],0),MATCH("Club Size Entries",Participation_Count_Clubs__24[#Headers],0))</f>
        <v>L</v>
      </c>
    </row>
    <row r="223" spans="1:13" x14ac:dyDescent="0.25">
      <c r="A223" t="s">
        <v>67</v>
      </c>
      <c r="B223" t="s">
        <v>194</v>
      </c>
      <c r="C223" t="s">
        <v>160</v>
      </c>
      <c r="D223" s="1" t="str">
        <f>VLOOKUP(athlete_entries[[#This Row],[CATEGORY]],Categories!$A$1:$F$106,2,FALSE)</f>
        <v>Individual</v>
      </c>
      <c r="E223" s="1" t="str">
        <f>VLOOKUP(athlete_entries[[#This Row],[CATEGORY]],Categories!$A$1:$F$106,3,FALSE)</f>
        <v>Sparring</v>
      </c>
      <c r="F223" s="1" t="str">
        <f>VLOOKUP(athlete_entries[[#This Row],[CATEGORY]],Categories!$A$1:$F$106,4,FALSE)</f>
        <v>Junior</v>
      </c>
      <c r="G223" s="1" t="str">
        <f>VLOOKUP(athlete_entries[[#This Row],[CATEGORY]],Categories!$A$1:$F$106,5,FALSE)</f>
        <v>Female</v>
      </c>
      <c r="H223" s="1" t="str">
        <f>VLOOKUP(athlete_entries[[#This Row],[CATEGORY]],Categories!$A$1:$F$106,6,FALSE)</f>
        <v>C G10-G05</v>
      </c>
      <c r="I223" s="1" t="str">
        <f t="array" ref="I223">_xlfn.IFNA(INDEX(Results__5[#All],MATCH(athlete_entries[[#This Row],[CATEGORY]]&amp;athlete_entries[[#This Row],[Name]],Results__5[[#All],[Category]]&amp;Results__5[[#All],[Name]],0),MATCH(athlete_entries[[#Headers],[Result]],Results__5[#Headers],0)),"0. None")</f>
        <v>1. Gold</v>
      </c>
      <c r="J223" s="1" t="str">
        <f>IF(AND(athlete_entries[[#This Row],[Result]]="2. Silver",K223=2),"0. None",IF(AND(athlete_entries[[#This Row],[Result]]="3. Bronze",K223=3),"0. None",athlete_entries[[#This Row],[Result]]))</f>
        <v>1. Gold</v>
      </c>
      <c r="K223" s="1">
        <f>INDEX(Categories_and_entries__2[[#All],[Category]:[Entries]],MATCH(athlete_entries[[#This Row],[CATEGORY]],Categories_and_entries__2[[#All],[Category]],0),MATCH("Entries",Categories_and_entries__2[[#Headers],[Category]:[Entries]],0))</f>
        <v>4</v>
      </c>
      <c r="L223" s="1">
        <f>COUNTIFS(athlete_entries[CATEGORY],athlete_entries[[#This Row],[CATEGORY]],athlete_entries[Club Full],athlete_entries[[#This Row],[Club Full]])</f>
        <v>2</v>
      </c>
      <c r="M223" s="1" t="str">
        <f>INDEX(Participation_Count_Clubs__24[#All],MATCH(athlete_entries[[#This Row],[Club Full]],Participation_Count_Clubs__24[[#All],[Club Full]],0),MATCH("Club Size Entries",Participation_Count_Clubs__24[#Headers],0))</f>
        <v>L</v>
      </c>
    </row>
    <row r="224" spans="1:13" x14ac:dyDescent="0.25">
      <c r="A224" t="s">
        <v>69</v>
      </c>
      <c r="B224" t="s">
        <v>710</v>
      </c>
      <c r="C224" t="s">
        <v>160</v>
      </c>
      <c r="D224" s="1" t="str">
        <f>VLOOKUP(athlete_entries[[#This Row],[CATEGORY]],Categories!$A$1:$F$106,2,FALSE)</f>
        <v>Individual</v>
      </c>
      <c r="E224" s="1" t="str">
        <f>VLOOKUP(athlete_entries[[#This Row],[CATEGORY]],Categories!$A$1:$F$106,3,FALSE)</f>
        <v>Sparring</v>
      </c>
      <c r="F224" s="1" t="str">
        <f>VLOOKUP(athlete_entries[[#This Row],[CATEGORY]],Categories!$A$1:$F$106,4,FALSE)</f>
        <v>Junior</v>
      </c>
      <c r="G224" s="1" t="str">
        <f>VLOOKUP(athlete_entries[[#This Row],[CATEGORY]],Categories!$A$1:$F$106,5,FALSE)</f>
        <v>Male</v>
      </c>
      <c r="H224" s="1" t="str">
        <f>VLOOKUP(athlete_entries[[#This Row],[CATEGORY]],Categories!$A$1:$F$106,6,FALSE)</f>
        <v>A D01-D06</v>
      </c>
      <c r="I224" s="1" t="str">
        <f t="array" ref="I224">_xlfn.IFNA(INDEX(Results__5[#All],MATCH(athlete_entries[[#This Row],[CATEGORY]]&amp;athlete_entries[[#This Row],[Name]],Results__5[[#All],[Category]]&amp;Results__5[[#All],[Name]],0),MATCH(athlete_entries[[#Headers],[Result]],Results__5[#Headers],0)),"0. None")</f>
        <v>0. None</v>
      </c>
      <c r="J224" s="1" t="str">
        <f>IF(AND(athlete_entries[[#This Row],[Result]]="2. Silver",K224=2),"0. None",IF(AND(athlete_entries[[#This Row],[Result]]="3. Bronze",K224=3),"0. None",athlete_entries[[#This Row],[Result]]))</f>
        <v>0. None</v>
      </c>
      <c r="K224" s="1">
        <f>INDEX(Categories_and_entries__2[[#All],[Category]:[Entries]],MATCH(athlete_entries[[#This Row],[CATEGORY]],Categories_and_entries__2[[#All],[Category]],0),MATCH("Entries",Categories_and_entries__2[[#Headers],[Category]:[Entries]],0))</f>
        <v>8</v>
      </c>
      <c r="L224" s="1">
        <f>COUNTIFS(athlete_entries[CATEGORY],athlete_entries[[#This Row],[CATEGORY]],athlete_entries[Club Full],athlete_entries[[#This Row],[Club Full]])</f>
        <v>1</v>
      </c>
      <c r="M224" s="1" t="str">
        <f>INDEX(Participation_Count_Clubs__24[#All],MATCH(athlete_entries[[#This Row],[Club Full]],Participation_Count_Clubs__24[[#All],[Club Full]],0),MATCH("Club Size Entries",Participation_Count_Clubs__24[#Headers],0))</f>
        <v>L</v>
      </c>
    </row>
    <row r="225" spans="1:13" x14ac:dyDescent="0.25">
      <c r="A225" t="s">
        <v>70</v>
      </c>
      <c r="B225" t="s">
        <v>533</v>
      </c>
      <c r="C225" t="s">
        <v>160</v>
      </c>
      <c r="D225" s="1" t="str">
        <f>VLOOKUP(athlete_entries[[#This Row],[CATEGORY]],Categories!$A$1:$F$106,2,FALSE)</f>
        <v>Individual</v>
      </c>
      <c r="E225" s="1" t="str">
        <f>VLOOKUP(athlete_entries[[#This Row],[CATEGORY]],Categories!$A$1:$F$106,3,FALSE)</f>
        <v>Sparring</v>
      </c>
      <c r="F225" s="1" t="str">
        <f>VLOOKUP(athlete_entries[[#This Row],[CATEGORY]],Categories!$A$1:$F$106,4,FALSE)</f>
        <v>Junior</v>
      </c>
      <c r="G225" s="1" t="str">
        <f>VLOOKUP(athlete_entries[[#This Row],[CATEGORY]],Categories!$A$1:$F$106,5,FALSE)</f>
        <v>Male</v>
      </c>
      <c r="H225" s="1" t="str">
        <f>VLOOKUP(athlete_entries[[#This Row],[CATEGORY]],Categories!$A$1:$F$106,6,FALSE)</f>
        <v>A D01-D06</v>
      </c>
      <c r="I225" s="1" t="str">
        <f t="array" ref="I225">_xlfn.IFNA(INDEX(Results__5[#All],MATCH(athlete_entries[[#This Row],[CATEGORY]]&amp;athlete_entries[[#This Row],[Name]],Results__5[[#All],[Category]]&amp;Results__5[[#All],[Name]],0),MATCH(athlete_entries[[#Headers],[Result]],Results__5[#Headers],0)),"0. None")</f>
        <v>0. None</v>
      </c>
      <c r="J225" s="1" t="str">
        <f>IF(AND(athlete_entries[[#This Row],[Result]]="2. Silver",K225=2),"0. None",IF(AND(athlete_entries[[#This Row],[Result]]="3. Bronze",K225=3),"0. None",athlete_entries[[#This Row],[Result]]))</f>
        <v>0. None</v>
      </c>
      <c r="K225" s="1">
        <f>INDEX(Categories_and_entries__2[[#All],[Category]:[Entries]],MATCH(athlete_entries[[#This Row],[CATEGORY]],Categories_and_entries__2[[#All],[Category]],0),MATCH("Entries",Categories_and_entries__2[[#Headers],[Category]:[Entries]],0))</f>
        <v>10</v>
      </c>
      <c r="L225" s="1">
        <f>COUNTIFS(athlete_entries[CATEGORY],athlete_entries[[#This Row],[CATEGORY]],athlete_entries[Club Full],athlete_entries[[#This Row],[Club Full]])</f>
        <v>1</v>
      </c>
      <c r="M225" s="1" t="str">
        <f>INDEX(Participation_Count_Clubs__24[#All],MATCH(athlete_entries[[#This Row],[Club Full]],Participation_Count_Clubs__24[[#All],[Club Full]],0),MATCH("Club Size Entries",Participation_Count_Clubs__24[#Headers],0))</f>
        <v>L</v>
      </c>
    </row>
    <row r="226" spans="1:13" x14ac:dyDescent="0.25">
      <c r="A226" t="s">
        <v>71</v>
      </c>
      <c r="B226" t="s">
        <v>713</v>
      </c>
      <c r="C226" t="s">
        <v>160</v>
      </c>
      <c r="D226" s="1" t="str">
        <f>VLOOKUP(athlete_entries[[#This Row],[CATEGORY]],Categories!$A$1:$F$106,2,FALSE)</f>
        <v>Individual</v>
      </c>
      <c r="E226" s="1" t="str">
        <f>VLOOKUP(athlete_entries[[#This Row],[CATEGORY]],Categories!$A$1:$F$106,3,FALSE)</f>
        <v>Sparring</v>
      </c>
      <c r="F226" s="1" t="str">
        <f>VLOOKUP(athlete_entries[[#This Row],[CATEGORY]],Categories!$A$1:$F$106,4,FALSE)</f>
        <v>Junior</v>
      </c>
      <c r="G226" s="1" t="str">
        <f>VLOOKUP(athlete_entries[[#This Row],[CATEGORY]],Categories!$A$1:$F$106,5,FALSE)</f>
        <v>Male</v>
      </c>
      <c r="H226" s="1" t="str">
        <f>VLOOKUP(athlete_entries[[#This Row],[CATEGORY]],Categories!$A$1:$F$106,6,FALSE)</f>
        <v>A+B G04-D06</v>
      </c>
      <c r="I226" s="1" t="str">
        <f t="array" ref="I226">_xlfn.IFNA(INDEX(Results__5[#All],MATCH(athlete_entries[[#This Row],[CATEGORY]]&amp;athlete_entries[[#This Row],[Name]],Results__5[[#All],[Category]]&amp;Results__5[[#All],[Name]],0),MATCH(athlete_entries[[#Headers],[Result]],Results__5[#Headers],0)),"0. None")</f>
        <v>0. None</v>
      </c>
      <c r="J226" s="1" t="str">
        <f>IF(AND(athlete_entries[[#This Row],[Result]]="2. Silver",K226=2),"0. None",IF(AND(athlete_entries[[#This Row],[Result]]="3. Bronze",K226=3),"0. None",athlete_entries[[#This Row],[Result]]))</f>
        <v>0. None</v>
      </c>
      <c r="K226" s="1">
        <f>INDEX(Categories_and_entries__2[[#All],[Category]:[Entries]],MATCH(athlete_entries[[#This Row],[CATEGORY]],Categories_and_entries__2[[#All],[Category]],0),MATCH("Entries",Categories_and_entries__2[[#Headers],[Category]:[Entries]],0))</f>
        <v>10</v>
      </c>
      <c r="L226" s="1">
        <f>COUNTIFS(athlete_entries[CATEGORY],athlete_entries[[#This Row],[CATEGORY]],athlete_entries[Club Full],athlete_entries[[#This Row],[Club Full]])</f>
        <v>1</v>
      </c>
      <c r="M226" s="1" t="str">
        <f>INDEX(Participation_Count_Clubs__24[#All],MATCH(athlete_entries[[#This Row],[Club Full]],Participation_Count_Clubs__24[[#All],[Club Full]],0),MATCH("Club Size Entries",Participation_Count_Clubs__24[#Headers],0))</f>
        <v>L</v>
      </c>
    </row>
    <row r="227" spans="1:13" x14ac:dyDescent="0.25">
      <c r="A227" t="s">
        <v>80</v>
      </c>
      <c r="B227" t="s">
        <v>541</v>
      </c>
      <c r="C227" t="s">
        <v>160</v>
      </c>
      <c r="D227" s="1" t="str">
        <f>VLOOKUP(athlete_entries[[#This Row],[CATEGORY]],Categories!$A$1:$F$106,2,FALSE)</f>
        <v>Individual</v>
      </c>
      <c r="E227" s="1" t="str">
        <f>VLOOKUP(athlete_entries[[#This Row],[CATEGORY]],Categories!$A$1:$F$106,3,FALSE)</f>
        <v>Sparring</v>
      </c>
      <c r="F227" s="1" t="str">
        <f>VLOOKUP(athlete_entries[[#This Row],[CATEGORY]],Categories!$A$1:$F$106,4,FALSE)</f>
        <v>Senior</v>
      </c>
      <c r="G227" s="1" t="str">
        <f>VLOOKUP(athlete_entries[[#This Row],[CATEGORY]],Categories!$A$1:$F$106,5,FALSE)</f>
        <v>Female</v>
      </c>
      <c r="H227" s="1" t="str">
        <f>VLOOKUP(athlete_entries[[#This Row],[CATEGORY]],Categories!$A$1:$F$106,6,FALSE)</f>
        <v>A D01-D06</v>
      </c>
      <c r="I227" s="1" t="str">
        <f t="array" ref="I227">_xlfn.IFNA(INDEX(Results__5[#All],MATCH(athlete_entries[[#This Row],[CATEGORY]]&amp;athlete_entries[[#This Row],[Name]],Results__5[[#All],[Category]]&amp;Results__5[[#All],[Name]],0),MATCH(athlete_entries[[#Headers],[Result]],Results__5[#Headers],0)),"0. None")</f>
        <v>0. None</v>
      </c>
      <c r="J227" s="1" t="str">
        <f>IF(AND(athlete_entries[[#This Row],[Result]]="2. Silver",K227=2),"0. None",IF(AND(athlete_entries[[#This Row],[Result]]="3. Bronze",K227=3),"0. None",athlete_entries[[#This Row],[Result]]))</f>
        <v>0. None</v>
      </c>
      <c r="K227" s="1">
        <f>INDEX(Categories_and_entries__2[[#All],[Category]:[Entries]],MATCH(athlete_entries[[#This Row],[CATEGORY]],Categories_and_entries__2[[#All],[Category]],0),MATCH("Entries",Categories_and_entries__2[[#Headers],[Category]:[Entries]],0))</f>
        <v>8</v>
      </c>
      <c r="L227" s="1">
        <f>COUNTIFS(athlete_entries[CATEGORY],athlete_entries[[#This Row],[CATEGORY]],athlete_entries[Club Full],athlete_entries[[#This Row],[Club Full]])</f>
        <v>1</v>
      </c>
      <c r="M227" s="1" t="str">
        <f>INDEX(Participation_Count_Clubs__24[#All],MATCH(athlete_entries[[#This Row],[Club Full]],Participation_Count_Clubs__24[[#All],[Club Full]],0),MATCH("Club Size Entries",Participation_Count_Clubs__24[#Headers],0))</f>
        <v>L</v>
      </c>
    </row>
    <row r="228" spans="1:13" x14ac:dyDescent="0.25">
      <c r="A228" t="s">
        <v>81</v>
      </c>
      <c r="B228" t="s">
        <v>715</v>
      </c>
      <c r="C228" t="s">
        <v>160</v>
      </c>
      <c r="D228" s="1" t="str">
        <f>VLOOKUP(athlete_entries[[#This Row],[CATEGORY]],Categories!$A$1:$F$106,2,FALSE)</f>
        <v>Individual</v>
      </c>
      <c r="E228" s="1" t="str">
        <f>VLOOKUP(athlete_entries[[#This Row],[CATEGORY]],Categories!$A$1:$F$106,3,FALSE)</f>
        <v>Sparring</v>
      </c>
      <c r="F228" s="1" t="str">
        <f>VLOOKUP(athlete_entries[[#This Row],[CATEGORY]],Categories!$A$1:$F$106,4,FALSE)</f>
        <v>Senior</v>
      </c>
      <c r="G228" s="1" t="str">
        <f>VLOOKUP(athlete_entries[[#This Row],[CATEGORY]],Categories!$A$1:$F$106,5,FALSE)</f>
        <v>Female</v>
      </c>
      <c r="H228" s="1" t="str">
        <f>VLOOKUP(athlete_entries[[#This Row],[CATEGORY]],Categories!$A$1:$F$106,6,FALSE)</f>
        <v>A+B G04-D06</v>
      </c>
      <c r="I228" s="1" t="str">
        <f t="array" ref="I228">_xlfn.IFNA(INDEX(Results__5[#All],MATCH(athlete_entries[[#This Row],[CATEGORY]]&amp;athlete_entries[[#This Row],[Name]],Results__5[[#All],[Category]]&amp;Results__5[[#All],[Name]],0),MATCH(athlete_entries[[#Headers],[Result]],Results__5[#Headers],0)),"0. None")</f>
        <v>0. None</v>
      </c>
      <c r="J228" s="1" t="str">
        <f>IF(AND(athlete_entries[[#This Row],[Result]]="2. Silver",K228=2),"0. None",IF(AND(athlete_entries[[#This Row],[Result]]="3. Bronze",K228=3),"0. None",athlete_entries[[#This Row],[Result]]))</f>
        <v>0. None</v>
      </c>
      <c r="K228" s="1">
        <f>INDEX(Categories_and_entries__2[[#All],[Category]:[Entries]],MATCH(athlete_entries[[#This Row],[CATEGORY]],Categories_and_entries__2[[#All],[Category]],0),MATCH("Entries",Categories_and_entries__2[[#Headers],[Category]:[Entries]],0))</f>
        <v>7</v>
      </c>
      <c r="L228" s="1">
        <f>COUNTIFS(athlete_entries[CATEGORY],athlete_entries[[#This Row],[CATEGORY]],athlete_entries[Club Full],athlete_entries[[#This Row],[Club Full]])</f>
        <v>1</v>
      </c>
      <c r="M228" s="1" t="str">
        <f>INDEX(Participation_Count_Clubs__24[#All],MATCH(athlete_entries[[#This Row],[Club Full]],Participation_Count_Clubs__24[[#All],[Club Full]],0),MATCH("Club Size Entries",Participation_Count_Clubs__24[#Headers],0))</f>
        <v>L</v>
      </c>
    </row>
    <row r="229" spans="1:13" x14ac:dyDescent="0.25">
      <c r="A229" t="s">
        <v>85</v>
      </c>
      <c r="B229" t="s">
        <v>380</v>
      </c>
      <c r="C229" t="s">
        <v>160</v>
      </c>
      <c r="D229" s="1" t="str">
        <f>VLOOKUP(athlete_entries[[#This Row],[CATEGORY]],Categories!$A$1:$F$106,2,FALSE)</f>
        <v>Individual</v>
      </c>
      <c r="E229" s="1" t="str">
        <f>VLOOKUP(athlete_entries[[#This Row],[CATEGORY]],Categories!$A$1:$F$106,3,FALSE)</f>
        <v>Sparring</v>
      </c>
      <c r="F229" s="1" t="str">
        <f>VLOOKUP(athlete_entries[[#This Row],[CATEGORY]],Categories!$A$1:$F$106,4,FALSE)</f>
        <v>Senior</v>
      </c>
      <c r="G229" s="1" t="str">
        <f>VLOOKUP(athlete_entries[[#This Row],[CATEGORY]],Categories!$A$1:$F$106,5,FALSE)</f>
        <v>Male</v>
      </c>
      <c r="H229" s="1" t="str">
        <f>VLOOKUP(athlete_entries[[#This Row],[CATEGORY]],Categories!$A$1:$F$106,6,FALSE)</f>
        <v>A D01-D06</v>
      </c>
      <c r="I229" s="1" t="str">
        <f t="array" ref="I229">_xlfn.IFNA(INDEX(Results__5[#All],MATCH(athlete_entries[[#This Row],[CATEGORY]]&amp;athlete_entries[[#This Row],[Name]],Results__5[[#All],[Category]]&amp;Results__5[[#All],[Name]],0),MATCH(athlete_entries[[#Headers],[Result]],Results__5[#Headers],0)),"0. None")</f>
        <v>3. Bronze</v>
      </c>
      <c r="J229" s="1" t="str">
        <f>IF(AND(athlete_entries[[#This Row],[Result]]="2. Silver",K229=2),"0. None",IF(AND(athlete_entries[[#This Row],[Result]]="3. Bronze",K229=3),"0. None",athlete_entries[[#This Row],[Result]]))</f>
        <v>3. Bronze</v>
      </c>
      <c r="K229" s="1">
        <f>INDEX(Categories_and_entries__2[[#All],[Category]:[Entries]],MATCH(athlete_entries[[#This Row],[CATEGORY]],Categories_and_entries__2[[#All],[Category]],0),MATCH("Entries",Categories_and_entries__2[[#Headers],[Category]:[Entries]],0))</f>
        <v>12</v>
      </c>
      <c r="L229" s="1">
        <f>COUNTIFS(athlete_entries[CATEGORY],athlete_entries[[#This Row],[CATEGORY]],athlete_entries[Club Full],athlete_entries[[#This Row],[Club Full]])</f>
        <v>1</v>
      </c>
      <c r="M229" s="1" t="str">
        <f>INDEX(Participation_Count_Clubs__24[#All],MATCH(athlete_entries[[#This Row],[Club Full]],Participation_Count_Clubs__24[[#All],[Club Full]],0),MATCH("Club Size Entries",Participation_Count_Clubs__24[#Headers],0))</f>
        <v>L</v>
      </c>
    </row>
    <row r="230" spans="1:13" x14ac:dyDescent="0.25">
      <c r="A230" t="s">
        <v>88</v>
      </c>
      <c r="B230" t="s">
        <v>218</v>
      </c>
      <c r="C230" t="s">
        <v>160</v>
      </c>
      <c r="D230" s="1" t="str">
        <f>VLOOKUP(athlete_entries[[#This Row],[CATEGORY]],Categories!$A$1:$F$106,2,FALSE)</f>
        <v>Individual</v>
      </c>
      <c r="E230" s="1" t="str">
        <f>VLOOKUP(athlete_entries[[#This Row],[CATEGORY]],Categories!$A$1:$F$106,3,FALSE)</f>
        <v>Sparring</v>
      </c>
      <c r="F230" s="1" t="str">
        <f>VLOOKUP(athlete_entries[[#This Row],[CATEGORY]],Categories!$A$1:$F$106,4,FALSE)</f>
        <v>Senior</v>
      </c>
      <c r="G230" s="1" t="str">
        <f>VLOOKUP(athlete_entries[[#This Row],[CATEGORY]],Categories!$A$1:$F$106,5,FALSE)</f>
        <v>Male</v>
      </c>
      <c r="H230" s="1" t="str">
        <f>VLOOKUP(athlete_entries[[#This Row],[CATEGORY]],Categories!$A$1:$F$106,6,FALSE)</f>
        <v>A+B G04-D06</v>
      </c>
      <c r="I230" s="1" t="str">
        <f t="array" ref="I230">_xlfn.IFNA(INDEX(Results__5[#All],MATCH(athlete_entries[[#This Row],[CATEGORY]]&amp;athlete_entries[[#This Row],[Name]],Results__5[[#All],[Category]]&amp;Results__5[[#All],[Name]],0),MATCH(athlete_entries[[#Headers],[Result]],Results__5[#Headers],0)),"0. None")</f>
        <v>1. Gold</v>
      </c>
      <c r="J230" s="1" t="str">
        <f>IF(AND(athlete_entries[[#This Row],[Result]]="2. Silver",K230=2),"0. None",IF(AND(athlete_entries[[#This Row],[Result]]="3. Bronze",K230=3),"0. None",athlete_entries[[#This Row],[Result]]))</f>
        <v>1. Gold</v>
      </c>
      <c r="K230" s="1">
        <f>INDEX(Categories_and_entries__2[[#All],[Category]:[Entries]],MATCH(athlete_entries[[#This Row],[CATEGORY]],Categories_and_entries__2[[#All],[Category]],0),MATCH("Entries",Categories_and_entries__2[[#Headers],[Category]:[Entries]],0))</f>
        <v>6</v>
      </c>
      <c r="L230" s="1">
        <f>COUNTIFS(athlete_entries[CATEGORY],athlete_entries[[#This Row],[CATEGORY]],athlete_entries[Club Full],athlete_entries[[#This Row],[Club Full]])</f>
        <v>1</v>
      </c>
      <c r="M230" s="1" t="str">
        <f>INDEX(Participation_Count_Clubs__24[#All],MATCH(athlete_entries[[#This Row],[Club Full]],Participation_Count_Clubs__24[[#All],[Club Full]],0),MATCH("Club Size Entries",Participation_Count_Clubs__24[#Headers],0))</f>
        <v>L</v>
      </c>
    </row>
    <row r="231" spans="1:13" x14ac:dyDescent="0.25">
      <c r="A231" t="s">
        <v>2</v>
      </c>
      <c r="B231" t="s">
        <v>514</v>
      </c>
      <c r="C231" t="s">
        <v>187</v>
      </c>
      <c r="D231" s="1" t="str">
        <f>VLOOKUP(athlete_entries[[#This Row],[CATEGORY]],Categories!$A$1:$F$106,2,FALSE)</f>
        <v>Individual</v>
      </c>
      <c r="E231" s="1" t="str">
        <f>VLOOKUP(athlete_entries[[#This Row],[CATEGORY]],Categories!$A$1:$F$106,3,FALSE)</f>
        <v>Patterns</v>
      </c>
      <c r="F231" s="1" t="str">
        <f>VLOOKUP(athlete_entries[[#This Row],[CATEGORY]],Categories!$A$1:$F$106,4,FALSE)</f>
        <v>Youth</v>
      </c>
      <c r="G231" s="1" t="str">
        <f>VLOOKUP(athlete_entries[[#This Row],[CATEGORY]],Categories!$A$1:$F$106,5,FALSE)</f>
        <v>Female</v>
      </c>
      <c r="H231" s="1" t="str">
        <f>VLOOKUP(athlete_entries[[#This Row],[CATEGORY]],Categories!$A$1:$F$106,6,FALSE)</f>
        <v>B G04-G01</v>
      </c>
      <c r="I231" s="1" t="str">
        <f t="array" ref="I231">_xlfn.IFNA(INDEX(Results__5[#All],MATCH(athlete_entries[[#This Row],[CATEGORY]]&amp;athlete_entries[[#This Row],[Name]],Results__5[[#All],[Category]]&amp;Results__5[[#All],[Name]],0),MATCH(athlete_entries[[#Headers],[Result]],Results__5[#Headers],0)),"0. None")</f>
        <v>0. None</v>
      </c>
      <c r="J231" s="1" t="str">
        <f>IF(AND(athlete_entries[[#This Row],[Result]]="2. Silver",K231=2),"0. None",IF(AND(athlete_entries[[#This Row],[Result]]="3. Bronze",K231=3),"0. None",athlete_entries[[#This Row],[Result]]))</f>
        <v>0. None</v>
      </c>
      <c r="K231" s="1">
        <f>INDEX(Categories_and_entries__2[[#All],[Category]:[Entries]],MATCH(athlete_entries[[#This Row],[CATEGORY]],Categories_and_entries__2[[#All],[Category]],0),MATCH("Entries",Categories_and_entries__2[[#Headers],[Category]:[Entries]],0))</f>
        <v>24</v>
      </c>
      <c r="L231" s="1">
        <f>COUNTIFS(athlete_entries[CATEGORY],athlete_entries[[#This Row],[CATEGORY]],athlete_entries[Club Full],athlete_entries[[#This Row],[Club Full]])</f>
        <v>3</v>
      </c>
      <c r="M231" s="1" t="str">
        <f>INDEX(Participation_Count_Clubs__24[#All],MATCH(athlete_entries[[#This Row],[Club Full]],Participation_Count_Clubs__24[[#All],[Club Full]],0),MATCH("Club Size Entries",Participation_Count_Clubs__24[#Headers],0))</f>
        <v>L</v>
      </c>
    </row>
    <row r="232" spans="1:13" x14ac:dyDescent="0.25">
      <c r="A232" t="s">
        <v>2</v>
      </c>
      <c r="B232" t="s">
        <v>551</v>
      </c>
      <c r="C232" t="s">
        <v>187</v>
      </c>
      <c r="D232" s="1" t="str">
        <f>VLOOKUP(athlete_entries[[#This Row],[CATEGORY]],Categories!$A$1:$F$106,2,FALSE)</f>
        <v>Individual</v>
      </c>
      <c r="E232" s="1" t="str">
        <f>VLOOKUP(athlete_entries[[#This Row],[CATEGORY]],Categories!$A$1:$F$106,3,FALSE)</f>
        <v>Patterns</v>
      </c>
      <c r="F232" s="1" t="str">
        <f>VLOOKUP(athlete_entries[[#This Row],[CATEGORY]],Categories!$A$1:$F$106,4,FALSE)</f>
        <v>Youth</v>
      </c>
      <c r="G232" s="1" t="str">
        <f>VLOOKUP(athlete_entries[[#This Row],[CATEGORY]],Categories!$A$1:$F$106,5,FALSE)</f>
        <v>Female</v>
      </c>
      <c r="H232" s="1" t="str">
        <f>VLOOKUP(athlete_entries[[#This Row],[CATEGORY]],Categories!$A$1:$F$106,6,FALSE)</f>
        <v>B G04-G01</v>
      </c>
      <c r="I232" s="1" t="str">
        <f t="array" ref="I232">_xlfn.IFNA(INDEX(Results__5[#All],MATCH(athlete_entries[[#This Row],[CATEGORY]]&amp;athlete_entries[[#This Row],[Name]],Results__5[[#All],[Category]]&amp;Results__5[[#All],[Name]],0),MATCH(athlete_entries[[#Headers],[Result]],Results__5[#Headers],0)),"0. None")</f>
        <v>0. None</v>
      </c>
      <c r="J232" s="1" t="str">
        <f>IF(AND(athlete_entries[[#This Row],[Result]]="2. Silver",K232=2),"0. None",IF(AND(athlete_entries[[#This Row],[Result]]="3. Bronze",K232=3),"0. None",athlete_entries[[#This Row],[Result]]))</f>
        <v>0. None</v>
      </c>
      <c r="K232" s="1">
        <f>INDEX(Categories_and_entries__2[[#All],[Category]:[Entries]],MATCH(athlete_entries[[#This Row],[CATEGORY]],Categories_and_entries__2[[#All],[Category]],0),MATCH("Entries",Categories_and_entries__2[[#Headers],[Category]:[Entries]],0))</f>
        <v>24</v>
      </c>
      <c r="L232" s="1">
        <f>COUNTIFS(athlete_entries[CATEGORY],athlete_entries[[#This Row],[CATEGORY]],athlete_entries[Club Full],athlete_entries[[#This Row],[Club Full]])</f>
        <v>3</v>
      </c>
      <c r="M232" s="1" t="str">
        <f>INDEX(Participation_Count_Clubs__24[#All],MATCH(athlete_entries[[#This Row],[Club Full]],Participation_Count_Clubs__24[[#All],[Club Full]],0),MATCH("Club Size Entries",Participation_Count_Clubs__24[#Headers],0))</f>
        <v>L</v>
      </c>
    </row>
    <row r="233" spans="1:13" x14ac:dyDescent="0.25">
      <c r="A233" t="s">
        <v>2</v>
      </c>
      <c r="B233" t="s">
        <v>552</v>
      </c>
      <c r="C233" t="s">
        <v>187</v>
      </c>
      <c r="D233" s="1" t="str">
        <f>VLOOKUP(athlete_entries[[#This Row],[CATEGORY]],Categories!$A$1:$F$106,2,FALSE)</f>
        <v>Individual</v>
      </c>
      <c r="E233" s="1" t="str">
        <f>VLOOKUP(athlete_entries[[#This Row],[CATEGORY]],Categories!$A$1:$F$106,3,FALSE)</f>
        <v>Patterns</v>
      </c>
      <c r="F233" s="1" t="str">
        <f>VLOOKUP(athlete_entries[[#This Row],[CATEGORY]],Categories!$A$1:$F$106,4,FALSE)</f>
        <v>Youth</v>
      </c>
      <c r="G233" s="1" t="str">
        <f>VLOOKUP(athlete_entries[[#This Row],[CATEGORY]],Categories!$A$1:$F$106,5,FALSE)</f>
        <v>Female</v>
      </c>
      <c r="H233" s="1" t="str">
        <f>VLOOKUP(athlete_entries[[#This Row],[CATEGORY]],Categories!$A$1:$F$106,6,FALSE)</f>
        <v>B G04-G01</v>
      </c>
      <c r="I233" s="1" t="str">
        <f t="array" ref="I233">_xlfn.IFNA(INDEX(Results__5[#All],MATCH(athlete_entries[[#This Row],[CATEGORY]]&amp;athlete_entries[[#This Row],[Name]],Results__5[[#All],[Category]]&amp;Results__5[[#All],[Name]],0),MATCH(athlete_entries[[#Headers],[Result]],Results__5[#Headers],0)),"0. None")</f>
        <v>0. None</v>
      </c>
      <c r="J233" s="1" t="str">
        <f>IF(AND(athlete_entries[[#This Row],[Result]]="2. Silver",K233=2),"0. None",IF(AND(athlete_entries[[#This Row],[Result]]="3. Bronze",K233=3),"0. None",athlete_entries[[#This Row],[Result]]))</f>
        <v>0. None</v>
      </c>
      <c r="K233" s="1">
        <f>INDEX(Categories_and_entries__2[[#All],[Category]:[Entries]],MATCH(athlete_entries[[#This Row],[CATEGORY]],Categories_and_entries__2[[#All],[Category]],0),MATCH("Entries",Categories_and_entries__2[[#Headers],[Category]:[Entries]],0))</f>
        <v>24</v>
      </c>
      <c r="L233" s="1">
        <f>COUNTIFS(athlete_entries[CATEGORY],athlete_entries[[#This Row],[CATEGORY]],athlete_entries[Club Full],athlete_entries[[#This Row],[Club Full]])</f>
        <v>3</v>
      </c>
      <c r="M233" s="1" t="str">
        <f>INDEX(Participation_Count_Clubs__24[#All],MATCH(athlete_entries[[#This Row],[Club Full]],Participation_Count_Clubs__24[[#All],[Club Full]],0),MATCH("Club Size Entries",Participation_Count_Clubs__24[#Headers],0))</f>
        <v>L</v>
      </c>
    </row>
    <row r="234" spans="1:13" x14ac:dyDescent="0.25">
      <c r="A234" t="s">
        <v>8</v>
      </c>
      <c r="B234" t="s">
        <v>609</v>
      </c>
      <c r="C234" t="s">
        <v>187</v>
      </c>
      <c r="D234" s="1" t="str">
        <f>VLOOKUP(athlete_entries[[#This Row],[CATEGORY]],Categories!$A$1:$F$106,2,FALSE)</f>
        <v>Individual</v>
      </c>
      <c r="E234" s="1" t="str">
        <f>VLOOKUP(athlete_entries[[#This Row],[CATEGORY]],Categories!$A$1:$F$106,3,FALSE)</f>
        <v>Patterns</v>
      </c>
      <c r="F234" s="1" t="str">
        <f>VLOOKUP(athlete_entries[[#This Row],[CATEGORY]],Categories!$A$1:$F$106,4,FALSE)</f>
        <v>Youth</v>
      </c>
      <c r="G234" s="1" t="str">
        <f>VLOOKUP(athlete_entries[[#This Row],[CATEGORY]],Categories!$A$1:$F$106,5,FALSE)</f>
        <v>Male</v>
      </c>
      <c r="H234" s="1" t="str">
        <f>VLOOKUP(athlete_entries[[#This Row],[CATEGORY]],Categories!$A$1:$F$106,6,FALSE)</f>
        <v>B G04-G01</v>
      </c>
      <c r="I234" s="1" t="str">
        <f t="array" ref="I234">_xlfn.IFNA(INDEX(Results__5[#All],MATCH(athlete_entries[[#This Row],[CATEGORY]]&amp;athlete_entries[[#This Row],[Name]],Results__5[[#All],[Category]]&amp;Results__5[[#All],[Name]],0),MATCH(athlete_entries[[#Headers],[Result]],Results__5[#Headers],0)),"0. None")</f>
        <v>0. None</v>
      </c>
      <c r="J234" s="1" t="str">
        <f>IF(AND(athlete_entries[[#This Row],[Result]]="2. Silver",K234=2),"0. None",IF(AND(athlete_entries[[#This Row],[Result]]="3. Bronze",K234=3),"0. None",athlete_entries[[#This Row],[Result]]))</f>
        <v>0. None</v>
      </c>
      <c r="K234" s="1">
        <f>INDEX(Categories_and_entries__2[[#All],[Category]:[Entries]],MATCH(athlete_entries[[#This Row],[CATEGORY]],Categories_and_entries__2[[#All],[Category]],0),MATCH("Entries",Categories_and_entries__2[[#Headers],[Category]:[Entries]],0))</f>
        <v>19</v>
      </c>
      <c r="L234" s="1">
        <f>COUNTIFS(athlete_entries[CATEGORY],athlete_entries[[#This Row],[CATEGORY]],athlete_entries[Club Full],athlete_entries[[#This Row],[Club Full]])</f>
        <v>1</v>
      </c>
      <c r="M234" s="1" t="str">
        <f>INDEX(Participation_Count_Clubs__24[#All],MATCH(athlete_entries[[#This Row],[Club Full]],Participation_Count_Clubs__24[[#All],[Club Full]],0),MATCH("Club Size Entries",Participation_Count_Clubs__24[#Headers],0))</f>
        <v>L</v>
      </c>
    </row>
    <row r="235" spans="1:13" x14ac:dyDescent="0.25">
      <c r="A235" t="s">
        <v>13</v>
      </c>
      <c r="B235" t="s">
        <v>186</v>
      </c>
      <c r="C235" t="s">
        <v>187</v>
      </c>
      <c r="D235" s="1" t="str">
        <f>VLOOKUP(athlete_entries[[#This Row],[CATEGORY]],Categories!$A$1:$F$106,2,FALSE)</f>
        <v>Individual</v>
      </c>
      <c r="E235" s="1" t="str">
        <f>VLOOKUP(athlete_entries[[#This Row],[CATEGORY]],Categories!$A$1:$F$106,3,FALSE)</f>
        <v>Patterns</v>
      </c>
      <c r="F235" s="1" t="str">
        <f>VLOOKUP(athlete_entries[[#This Row],[CATEGORY]],Categories!$A$1:$F$106,4,FALSE)</f>
        <v>Junior</v>
      </c>
      <c r="G235" s="1" t="str">
        <f>VLOOKUP(athlete_entries[[#This Row],[CATEGORY]],Categories!$A$1:$F$106,5,FALSE)</f>
        <v>Female</v>
      </c>
      <c r="H235" s="1" t="str">
        <f>VLOOKUP(athlete_entries[[#This Row],[CATEGORY]],Categories!$A$1:$F$106,6,FALSE)</f>
        <v>A D01-D06</v>
      </c>
      <c r="I235" s="1" t="str">
        <f t="array" ref="I235">_xlfn.IFNA(INDEX(Results__5[#All],MATCH(athlete_entries[[#This Row],[CATEGORY]]&amp;athlete_entries[[#This Row],[Name]],Results__5[[#All],[Category]]&amp;Results__5[[#All],[Name]],0),MATCH(athlete_entries[[#Headers],[Result]],Results__5[#Headers],0)),"0. None")</f>
        <v>0. None</v>
      </c>
      <c r="J235" s="1" t="str">
        <f>IF(AND(athlete_entries[[#This Row],[Result]]="2. Silver",K235=2),"0. None",IF(AND(athlete_entries[[#This Row],[Result]]="3. Bronze",K235=3),"0. None",athlete_entries[[#This Row],[Result]]))</f>
        <v>0. None</v>
      </c>
      <c r="K235" s="1">
        <f>INDEX(Categories_and_entries__2[[#All],[Category]:[Entries]],MATCH(athlete_entries[[#This Row],[CATEGORY]],Categories_and_entries__2[[#All],[Category]],0),MATCH("Entries",Categories_and_entries__2[[#Headers],[Category]:[Entries]],0))</f>
        <v>14</v>
      </c>
      <c r="L235" s="1">
        <f>COUNTIFS(athlete_entries[CATEGORY],athlete_entries[[#This Row],[CATEGORY]],athlete_entries[Club Full],athlete_entries[[#This Row],[Club Full]])</f>
        <v>1</v>
      </c>
      <c r="M235" s="1" t="str">
        <f>INDEX(Participation_Count_Clubs__24[#All],MATCH(athlete_entries[[#This Row],[Club Full]],Participation_Count_Clubs__24[[#All],[Club Full]],0),MATCH("Club Size Entries",Participation_Count_Clubs__24[#Headers],0))</f>
        <v>L</v>
      </c>
    </row>
    <row r="236" spans="1:13" x14ac:dyDescent="0.25">
      <c r="A236" t="s">
        <v>21</v>
      </c>
      <c r="B236" t="s">
        <v>254</v>
      </c>
      <c r="C236" t="s">
        <v>187</v>
      </c>
      <c r="D236" s="1" t="str">
        <f>VLOOKUP(athlete_entries[[#This Row],[CATEGORY]],Categories!$A$1:$F$106,2,FALSE)</f>
        <v>Individual</v>
      </c>
      <c r="E236" s="1" t="str">
        <f>VLOOKUP(athlete_entries[[#This Row],[CATEGORY]],Categories!$A$1:$F$106,3,FALSE)</f>
        <v>Patterns</v>
      </c>
      <c r="F236" s="1" t="str">
        <f>VLOOKUP(athlete_entries[[#This Row],[CATEGORY]],Categories!$A$1:$F$106,4,FALSE)</f>
        <v>Senior</v>
      </c>
      <c r="G236" s="1" t="str">
        <f>VLOOKUP(athlete_entries[[#This Row],[CATEGORY]],Categories!$A$1:$F$106,5,FALSE)</f>
        <v>Female</v>
      </c>
      <c r="H236" s="1" t="str">
        <f>VLOOKUP(athlete_entries[[#This Row],[CATEGORY]],Categories!$A$1:$F$106,6,FALSE)</f>
        <v>A D01-D06</v>
      </c>
      <c r="I236" s="1" t="str">
        <f t="array" ref="I236">_xlfn.IFNA(INDEX(Results__5[#All],MATCH(athlete_entries[[#This Row],[CATEGORY]]&amp;athlete_entries[[#This Row],[Name]],Results__5[[#All],[Category]]&amp;Results__5[[#All],[Name]],0),MATCH(athlete_entries[[#Headers],[Result]],Results__5[#Headers],0)),"0. None")</f>
        <v>2. Silver</v>
      </c>
      <c r="J236" s="1" t="str">
        <f>IF(AND(athlete_entries[[#This Row],[Result]]="2. Silver",K236=2),"0. None",IF(AND(athlete_entries[[#This Row],[Result]]="3. Bronze",K236=3),"0. None",athlete_entries[[#This Row],[Result]]))</f>
        <v>2. Silver</v>
      </c>
      <c r="K236" s="1">
        <f>INDEX(Categories_and_entries__2[[#All],[Category]:[Entries]],MATCH(athlete_entries[[#This Row],[CATEGORY]],Categories_and_entries__2[[#All],[Category]],0),MATCH("Entries",Categories_and_entries__2[[#Headers],[Category]:[Entries]],0))</f>
        <v>3</v>
      </c>
      <c r="L236" s="1">
        <f>COUNTIFS(athlete_entries[CATEGORY],athlete_entries[[#This Row],[CATEGORY]],athlete_entries[Club Full],athlete_entries[[#This Row],[Club Full]])</f>
        <v>1</v>
      </c>
      <c r="M236" s="1" t="str">
        <f>INDEX(Participation_Count_Clubs__24[#All],MATCH(athlete_entries[[#This Row],[Club Full]],Participation_Count_Clubs__24[[#All],[Club Full]],0),MATCH("Club Size Entries",Participation_Count_Clubs__24[#Headers],0))</f>
        <v>L</v>
      </c>
    </row>
    <row r="237" spans="1:13" x14ac:dyDescent="0.25">
      <c r="A237" t="s">
        <v>28</v>
      </c>
      <c r="B237" t="s">
        <v>262</v>
      </c>
      <c r="C237" t="s">
        <v>187</v>
      </c>
      <c r="D237" s="1" t="str">
        <f>VLOOKUP(athlete_entries[[#This Row],[CATEGORY]],Categories!$A$1:$F$106,2,FALSE)</f>
        <v>Individual</v>
      </c>
      <c r="E237" s="1" t="str">
        <f>VLOOKUP(athlete_entries[[#This Row],[CATEGORY]],Categories!$A$1:$F$106,3,FALSE)</f>
        <v>Patterns</v>
      </c>
      <c r="F237" s="1" t="str">
        <f>VLOOKUP(athlete_entries[[#This Row],[CATEGORY]],Categories!$A$1:$F$106,4,FALSE)</f>
        <v>Senior</v>
      </c>
      <c r="G237" s="1" t="str">
        <f>VLOOKUP(athlete_entries[[#This Row],[CATEGORY]],Categories!$A$1:$F$106,5,FALSE)</f>
        <v>Male</v>
      </c>
      <c r="H237" s="1" t="str">
        <f>VLOOKUP(athlete_entries[[#This Row],[CATEGORY]],Categories!$A$1:$F$106,6,FALSE)</f>
        <v>A D01-D06</v>
      </c>
      <c r="I237" s="1" t="str">
        <f t="array" ref="I237">_xlfn.IFNA(INDEX(Results__5[#All],MATCH(athlete_entries[[#This Row],[CATEGORY]]&amp;athlete_entries[[#This Row],[Name]],Results__5[[#All],[Category]]&amp;Results__5[[#All],[Name]],0),MATCH(athlete_entries[[#Headers],[Result]],Results__5[#Headers],0)),"0. None")</f>
        <v>2. Silver</v>
      </c>
      <c r="J237" s="1" t="str">
        <f>IF(AND(athlete_entries[[#This Row],[Result]]="2. Silver",K237=2),"0. None",IF(AND(athlete_entries[[#This Row],[Result]]="3. Bronze",K237=3),"0. None",athlete_entries[[#This Row],[Result]]))</f>
        <v>2. Silver</v>
      </c>
      <c r="K237" s="1">
        <f>INDEX(Categories_and_entries__2[[#All],[Category]:[Entries]],MATCH(athlete_entries[[#This Row],[CATEGORY]],Categories_and_entries__2[[#All],[Category]],0),MATCH("Entries",Categories_and_entries__2[[#Headers],[Category]:[Entries]],0))</f>
        <v>6</v>
      </c>
      <c r="L237" s="1">
        <f>COUNTIFS(athlete_entries[CATEGORY],athlete_entries[[#This Row],[CATEGORY]],athlete_entries[Club Full],athlete_entries[[#This Row],[Club Full]])</f>
        <v>1</v>
      </c>
      <c r="M237" s="1" t="str">
        <f>INDEX(Participation_Count_Clubs__24[#All],MATCH(athlete_entries[[#This Row],[Club Full]],Participation_Count_Clubs__24[[#All],[Club Full]],0),MATCH("Club Size Entries",Participation_Count_Clubs__24[#Headers],0))</f>
        <v>L</v>
      </c>
    </row>
    <row r="238" spans="1:13" x14ac:dyDescent="0.25">
      <c r="A238" t="s">
        <v>34</v>
      </c>
      <c r="B238" t="s">
        <v>549</v>
      </c>
      <c r="C238" t="s">
        <v>187</v>
      </c>
      <c r="D238" s="1" t="str">
        <f>VLOOKUP(athlete_entries[[#This Row],[CATEGORY]],Categories!$A$1:$F$106,2,FALSE)</f>
        <v>Team</v>
      </c>
      <c r="E238" s="1" t="str">
        <f>VLOOKUP(athlete_entries[[#This Row],[CATEGORY]],Categories!$A$1:$F$106,3,FALSE)</f>
        <v>Patterns</v>
      </c>
      <c r="F238" s="1" t="str">
        <f>VLOOKUP(athlete_entries[[#This Row],[CATEGORY]],Categories!$A$1:$F$106,4,FALSE)</f>
        <v>Junior-Senior-Veteran</v>
      </c>
      <c r="G238" s="1" t="str">
        <f>VLOOKUP(athlete_entries[[#This Row],[CATEGORY]],Categories!$A$1:$F$106,5,FALSE)</f>
        <v>Mixed</v>
      </c>
      <c r="H238" s="1" t="str">
        <f>VLOOKUP(athlete_entries[[#This Row],[CATEGORY]],Categories!$A$1:$F$106,6,FALSE)</f>
        <v>A+B G04-D06</v>
      </c>
      <c r="I238" s="1" t="str">
        <f t="array" ref="I238">_xlfn.IFNA(INDEX(Results__5[#All],MATCH(athlete_entries[[#This Row],[CATEGORY]]&amp;athlete_entries[[#This Row],[Name]],Results__5[[#All],[Category]]&amp;Results__5[[#All],[Name]],0),MATCH(athlete_entries[[#Headers],[Result]],Results__5[#Headers],0)),"0. None")</f>
        <v>0. None</v>
      </c>
      <c r="J238" s="1" t="str">
        <f>IF(AND(athlete_entries[[#This Row],[Result]]="2. Silver",K238=2),"0. None",IF(AND(athlete_entries[[#This Row],[Result]]="3. Bronze",K238=3),"0. None",athlete_entries[[#This Row],[Result]]))</f>
        <v>0. None</v>
      </c>
      <c r="K238" s="1">
        <f>INDEX(Categories_and_entries__2[[#All],[Category]:[Entries]],MATCH(athlete_entries[[#This Row],[CATEGORY]],Categories_and_entries__2[[#All],[Category]],0),MATCH("Entries",Categories_and_entries__2[[#Headers],[Category]:[Entries]],0))</f>
        <v>4</v>
      </c>
      <c r="L238" s="1">
        <f>COUNTIFS(athlete_entries[CATEGORY],athlete_entries[[#This Row],[CATEGORY]],athlete_entries[Club Full],athlete_entries[[#This Row],[Club Full]])</f>
        <v>1</v>
      </c>
      <c r="M238" s="1" t="str">
        <f>INDEX(Participation_Count_Clubs__24[#All],MATCH(athlete_entries[[#This Row],[Club Full]],Participation_Count_Clubs__24[[#All],[Club Full]],0),MATCH("Club Size Entries",Participation_Count_Clubs__24[#Headers],0))</f>
        <v>L</v>
      </c>
    </row>
    <row r="239" spans="1:13" x14ac:dyDescent="0.25">
      <c r="A239" t="s">
        <v>38</v>
      </c>
      <c r="B239" t="s">
        <v>551</v>
      </c>
      <c r="C239" t="s">
        <v>187</v>
      </c>
      <c r="D239" s="1" t="str">
        <f>VLOOKUP(athlete_entries[[#This Row],[CATEGORY]],Categories!$A$1:$F$106,2,FALSE)</f>
        <v>Individual</v>
      </c>
      <c r="E239" s="1" t="str">
        <f>VLOOKUP(athlete_entries[[#This Row],[CATEGORY]],Categories!$A$1:$F$106,3,FALSE)</f>
        <v>Sparring</v>
      </c>
      <c r="F239" s="1" t="str">
        <f>VLOOKUP(athlete_entries[[#This Row],[CATEGORY]],Categories!$A$1:$F$106,4,FALSE)</f>
        <v>Youth</v>
      </c>
      <c r="G239" s="1" t="str">
        <f>VLOOKUP(athlete_entries[[#This Row],[CATEGORY]],Categories!$A$1:$F$106,5,FALSE)</f>
        <v>Female</v>
      </c>
      <c r="H239" s="1" t="str">
        <f>VLOOKUP(athlete_entries[[#This Row],[CATEGORY]],Categories!$A$1:$F$106,6,FALSE)</f>
        <v>A+B G04-D06</v>
      </c>
      <c r="I239" s="1" t="str">
        <f t="array" ref="I239">_xlfn.IFNA(INDEX(Results__5[#All],MATCH(athlete_entries[[#This Row],[CATEGORY]]&amp;athlete_entries[[#This Row],[Name]],Results__5[[#All],[Category]]&amp;Results__5[[#All],[Name]],0),MATCH(athlete_entries[[#Headers],[Result]],Results__5[#Headers],0)),"0. None")</f>
        <v>0. None</v>
      </c>
      <c r="J239" s="1" t="str">
        <f>IF(AND(athlete_entries[[#This Row],[Result]]="2. Silver",K239=2),"0. None",IF(AND(athlete_entries[[#This Row],[Result]]="3. Bronze",K239=3),"0. None",athlete_entries[[#This Row],[Result]]))</f>
        <v>0. None</v>
      </c>
      <c r="K239" s="1">
        <f>INDEX(Categories_and_entries__2[[#All],[Category]:[Entries]],MATCH(athlete_entries[[#This Row],[CATEGORY]],Categories_and_entries__2[[#All],[Category]],0),MATCH("Entries",Categories_and_entries__2[[#Headers],[Category]:[Entries]],0))</f>
        <v>12</v>
      </c>
      <c r="L239" s="1">
        <f>COUNTIFS(athlete_entries[CATEGORY],athlete_entries[[#This Row],[CATEGORY]],athlete_entries[Club Full],athlete_entries[[#This Row],[Club Full]])</f>
        <v>1</v>
      </c>
      <c r="M239" s="1" t="str">
        <f>INDEX(Participation_Count_Clubs__24[#All],MATCH(athlete_entries[[#This Row],[Club Full]],Participation_Count_Clubs__24[[#All],[Club Full]],0),MATCH("Club Size Entries",Participation_Count_Clubs__24[#Headers],0))</f>
        <v>L</v>
      </c>
    </row>
    <row r="240" spans="1:13" x14ac:dyDescent="0.25">
      <c r="A240" t="s">
        <v>39</v>
      </c>
      <c r="B240" t="s">
        <v>270</v>
      </c>
      <c r="C240" t="s">
        <v>187</v>
      </c>
      <c r="D240" s="1" t="str">
        <f>VLOOKUP(athlete_entries[[#This Row],[CATEGORY]],Categories!$A$1:$F$106,2,FALSE)</f>
        <v>Individual</v>
      </c>
      <c r="E240" s="1" t="str">
        <f>VLOOKUP(athlete_entries[[#This Row],[CATEGORY]],Categories!$A$1:$F$106,3,FALSE)</f>
        <v>Sparring</v>
      </c>
      <c r="F240" s="1" t="str">
        <f>VLOOKUP(athlete_entries[[#This Row],[CATEGORY]],Categories!$A$1:$F$106,4,FALSE)</f>
        <v>Youth</v>
      </c>
      <c r="G240" s="1" t="str">
        <f>VLOOKUP(athlete_entries[[#This Row],[CATEGORY]],Categories!$A$1:$F$106,5,FALSE)</f>
        <v>Female</v>
      </c>
      <c r="H240" s="1" t="str">
        <f>VLOOKUP(athlete_entries[[#This Row],[CATEGORY]],Categories!$A$1:$F$106,6,FALSE)</f>
        <v>A+B G04-D06</v>
      </c>
      <c r="I240" s="1" t="str">
        <f t="array" ref="I240">_xlfn.IFNA(INDEX(Results__5[#All],MATCH(athlete_entries[[#This Row],[CATEGORY]]&amp;athlete_entries[[#This Row],[Name]],Results__5[[#All],[Category]]&amp;Results__5[[#All],[Name]],0),MATCH(athlete_entries[[#Headers],[Result]],Results__5[#Headers],0)),"0. None")</f>
        <v>2. Silver</v>
      </c>
      <c r="J240" s="1" t="str">
        <f>IF(AND(athlete_entries[[#This Row],[Result]]="2. Silver",K240=2),"0. None",IF(AND(athlete_entries[[#This Row],[Result]]="3. Bronze",K240=3),"0. None",athlete_entries[[#This Row],[Result]]))</f>
        <v>2. Silver</v>
      </c>
      <c r="K240" s="1">
        <f>INDEX(Categories_and_entries__2[[#All],[Category]:[Entries]],MATCH(athlete_entries[[#This Row],[CATEGORY]],Categories_and_entries__2[[#All],[Category]],0),MATCH("Entries",Categories_and_entries__2[[#Headers],[Category]:[Entries]],0))</f>
        <v>4</v>
      </c>
      <c r="L240" s="1">
        <f>COUNTIFS(athlete_entries[CATEGORY],athlete_entries[[#This Row],[CATEGORY]],athlete_entries[Club Full],athlete_entries[[#This Row],[Club Full]])</f>
        <v>1</v>
      </c>
      <c r="M240" s="1" t="str">
        <f>INDEX(Participation_Count_Clubs__24[#All],MATCH(athlete_entries[[#This Row],[Club Full]],Participation_Count_Clubs__24[[#All],[Club Full]],0),MATCH("Club Size Entries",Participation_Count_Clubs__24[#Headers],0))</f>
        <v>L</v>
      </c>
    </row>
    <row r="241" spans="1:13" x14ac:dyDescent="0.25">
      <c r="A241" t="s">
        <v>40</v>
      </c>
      <c r="B241" t="s">
        <v>271</v>
      </c>
      <c r="C241" t="s">
        <v>187</v>
      </c>
      <c r="D241" s="1" t="str">
        <f>VLOOKUP(athlete_entries[[#This Row],[CATEGORY]],Categories!$A$1:$F$106,2,FALSE)</f>
        <v>Individual</v>
      </c>
      <c r="E241" s="1" t="str">
        <f>VLOOKUP(athlete_entries[[#This Row],[CATEGORY]],Categories!$A$1:$F$106,3,FALSE)</f>
        <v>Sparring</v>
      </c>
      <c r="F241" s="1" t="str">
        <f>VLOOKUP(athlete_entries[[#This Row],[CATEGORY]],Categories!$A$1:$F$106,4,FALSE)</f>
        <v>Youth</v>
      </c>
      <c r="G241" s="1" t="str">
        <f>VLOOKUP(athlete_entries[[#This Row],[CATEGORY]],Categories!$A$1:$F$106,5,FALSE)</f>
        <v>Female</v>
      </c>
      <c r="H241" s="1" t="str">
        <f>VLOOKUP(athlete_entries[[#This Row],[CATEGORY]],Categories!$A$1:$F$106,6,FALSE)</f>
        <v>A D01-D06</v>
      </c>
      <c r="I241" s="1" t="str">
        <f t="array" ref="I241">_xlfn.IFNA(INDEX(Results__5[#All],MATCH(athlete_entries[[#This Row],[CATEGORY]]&amp;athlete_entries[[#This Row],[Name]],Results__5[[#All],[Category]]&amp;Results__5[[#All],[Name]],0),MATCH(athlete_entries[[#Headers],[Result]],Results__5[#Headers],0)),"0. None")</f>
        <v>2. Silver</v>
      </c>
      <c r="J241" s="1" t="str">
        <f>IF(AND(athlete_entries[[#This Row],[Result]]="2. Silver",K241=2),"0. None",IF(AND(athlete_entries[[#This Row],[Result]]="3. Bronze",K241=3),"0. None",athlete_entries[[#This Row],[Result]]))</f>
        <v>2. Silver</v>
      </c>
      <c r="K241" s="1">
        <f>INDEX(Categories_and_entries__2[[#All],[Category]:[Entries]],MATCH(athlete_entries[[#This Row],[CATEGORY]],Categories_and_entries__2[[#All],[Category]],0),MATCH("Entries",Categories_and_entries__2[[#Headers],[Category]:[Entries]],0))</f>
        <v>5</v>
      </c>
      <c r="L241" s="1">
        <f>COUNTIFS(athlete_entries[CATEGORY],athlete_entries[[#This Row],[CATEGORY]],athlete_entries[Club Full],athlete_entries[[#This Row],[Club Full]])</f>
        <v>1</v>
      </c>
      <c r="M241" s="1" t="str">
        <f>INDEX(Participation_Count_Clubs__24[#All],MATCH(athlete_entries[[#This Row],[Club Full]],Participation_Count_Clubs__24[[#All],[Club Full]],0),MATCH("Club Size Entries",Participation_Count_Clubs__24[#Headers],0))</f>
        <v>L</v>
      </c>
    </row>
    <row r="242" spans="1:13" x14ac:dyDescent="0.25">
      <c r="A242" t="s">
        <v>42</v>
      </c>
      <c r="B242" t="s">
        <v>514</v>
      </c>
      <c r="C242" t="s">
        <v>187</v>
      </c>
      <c r="D242" s="1" t="str">
        <f>VLOOKUP(athlete_entries[[#This Row],[CATEGORY]],Categories!$A$1:$F$106,2,FALSE)</f>
        <v>Individual</v>
      </c>
      <c r="E242" s="1" t="str">
        <f>VLOOKUP(athlete_entries[[#This Row],[CATEGORY]],Categories!$A$1:$F$106,3,FALSE)</f>
        <v>Sparring</v>
      </c>
      <c r="F242" s="1" t="str">
        <f>VLOOKUP(athlete_entries[[#This Row],[CATEGORY]],Categories!$A$1:$F$106,4,FALSE)</f>
        <v>Youth</v>
      </c>
      <c r="G242" s="1" t="str">
        <f>VLOOKUP(athlete_entries[[#This Row],[CATEGORY]],Categories!$A$1:$F$106,5,FALSE)</f>
        <v>Female</v>
      </c>
      <c r="H242" s="1" t="str">
        <f>VLOOKUP(athlete_entries[[#This Row],[CATEGORY]],Categories!$A$1:$F$106,6,FALSE)</f>
        <v>A+B G04-D06</v>
      </c>
      <c r="I242" s="1" t="str">
        <f t="array" ref="I242">_xlfn.IFNA(INDEX(Results__5[#All],MATCH(athlete_entries[[#This Row],[CATEGORY]]&amp;athlete_entries[[#This Row],[Name]],Results__5[[#All],[Category]]&amp;Results__5[[#All],[Name]],0),MATCH(athlete_entries[[#Headers],[Result]],Results__5[#Headers],0)),"0. None")</f>
        <v>0. None</v>
      </c>
      <c r="J242" s="1" t="str">
        <f>IF(AND(athlete_entries[[#This Row],[Result]]="2. Silver",K242=2),"0. None",IF(AND(athlete_entries[[#This Row],[Result]]="3. Bronze",K242=3),"0. None",athlete_entries[[#This Row],[Result]]))</f>
        <v>0. None</v>
      </c>
      <c r="K242" s="1">
        <f>INDEX(Categories_and_entries__2[[#All],[Category]:[Entries]],MATCH(athlete_entries[[#This Row],[CATEGORY]],Categories_and_entries__2[[#All],[Category]],0),MATCH("Entries",Categories_and_entries__2[[#Headers],[Category]:[Entries]],0))</f>
        <v>5</v>
      </c>
      <c r="L242" s="1">
        <f>COUNTIFS(athlete_entries[CATEGORY],athlete_entries[[#This Row],[CATEGORY]],athlete_entries[Club Full],athlete_entries[[#This Row],[Club Full]])</f>
        <v>2</v>
      </c>
      <c r="M242" s="1" t="str">
        <f>INDEX(Participation_Count_Clubs__24[#All],MATCH(athlete_entries[[#This Row],[Club Full]],Participation_Count_Clubs__24[[#All],[Club Full]],0),MATCH("Club Size Entries",Participation_Count_Clubs__24[#Headers],0))</f>
        <v>L</v>
      </c>
    </row>
    <row r="243" spans="1:13" x14ac:dyDescent="0.25">
      <c r="A243" t="s">
        <v>42</v>
      </c>
      <c r="B243" t="s">
        <v>552</v>
      </c>
      <c r="C243" t="s">
        <v>187</v>
      </c>
      <c r="D243" s="1" t="str">
        <f>VLOOKUP(athlete_entries[[#This Row],[CATEGORY]],Categories!$A$1:$F$106,2,FALSE)</f>
        <v>Individual</v>
      </c>
      <c r="E243" s="1" t="str">
        <f>VLOOKUP(athlete_entries[[#This Row],[CATEGORY]],Categories!$A$1:$F$106,3,FALSE)</f>
        <v>Sparring</v>
      </c>
      <c r="F243" s="1" t="str">
        <f>VLOOKUP(athlete_entries[[#This Row],[CATEGORY]],Categories!$A$1:$F$106,4,FALSE)</f>
        <v>Youth</v>
      </c>
      <c r="G243" s="1" t="str">
        <f>VLOOKUP(athlete_entries[[#This Row],[CATEGORY]],Categories!$A$1:$F$106,5,FALSE)</f>
        <v>Female</v>
      </c>
      <c r="H243" s="1" t="str">
        <f>VLOOKUP(athlete_entries[[#This Row],[CATEGORY]],Categories!$A$1:$F$106,6,FALSE)</f>
        <v>A+B G04-D06</v>
      </c>
      <c r="I243" s="1" t="str">
        <f t="array" ref="I243">_xlfn.IFNA(INDEX(Results__5[#All],MATCH(athlete_entries[[#This Row],[CATEGORY]]&amp;athlete_entries[[#This Row],[Name]],Results__5[[#All],[Category]]&amp;Results__5[[#All],[Name]],0),MATCH(athlete_entries[[#Headers],[Result]],Results__5[#Headers],0)),"0. None")</f>
        <v>0. None</v>
      </c>
      <c r="J243" s="1" t="str">
        <f>IF(AND(athlete_entries[[#This Row],[Result]]="2. Silver",K243=2),"0. None",IF(AND(athlete_entries[[#This Row],[Result]]="3. Bronze",K243=3),"0. None",athlete_entries[[#This Row],[Result]]))</f>
        <v>0. None</v>
      </c>
      <c r="K243" s="1">
        <f>INDEX(Categories_and_entries__2[[#All],[Category]:[Entries]],MATCH(athlete_entries[[#This Row],[CATEGORY]],Categories_and_entries__2[[#All],[Category]],0),MATCH("Entries",Categories_and_entries__2[[#Headers],[Category]:[Entries]],0))</f>
        <v>5</v>
      </c>
      <c r="L243" s="1">
        <f>COUNTIFS(athlete_entries[CATEGORY],athlete_entries[[#This Row],[CATEGORY]],athlete_entries[Club Full],athlete_entries[[#This Row],[Club Full]])</f>
        <v>2</v>
      </c>
      <c r="M243" s="1" t="str">
        <f>INDEX(Participation_Count_Clubs__24[#All],MATCH(athlete_entries[[#This Row],[Club Full]],Participation_Count_Clubs__24[[#All],[Club Full]],0),MATCH("Club Size Entries",Participation_Count_Clubs__24[#Headers],0))</f>
        <v>L</v>
      </c>
    </row>
    <row r="244" spans="1:13" x14ac:dyDescent="0.25">
      <c r="A244" t="s">
        <v>52</v>
      </c>
      <c r="B244" t="s">
        <v>609</v>
      </c>
      <c r="C244" t="s">
        <v>187</v>
      </c>
      <c r="D244" s="1" t="str">
        <f>VLOOKUP(athlete_entries[[#This Row],[CATEGORY]],Categories!$A$1:$F$106,2,FALSE)</f>
        <v>Individual</v>
      </c>
      <c r="E244" s="1" t="str">
        <f>VLOOKUP(athlete_entries[[#This Row],[CATEGORY]],Categories!$A$1:$F$106,3,FALSE)</f>
        <v>Sparring</v>
      </c>
      <c r="F244" s="1" t="str">
        <f>VLOOKUP(athlete_entries[[#This Row],[CATEGORY]],Categories!$A$1:$F$106,4,FALSE)</f>
        <v>Youth</v>
      </c>
      <c r="G244" s="1" t="str">
        <f>VLOOKUP(athlete_entries[[#This Row],[CATEGORY]],Categories!$A$1:$F$106,5,FALSE)</f>
        <v>Male</v>
      </c>
      <c r="H244" s="1" t="str">
        <f>VLOOKUP(athlete_entries[[#This Row],[CATEGORY]],Categories!$A$1:$F$106,6,FALSE)</f>
        <v>B G04-G01</v>
      </c>
      <c r="I244" s="1" t="str">
        <f t="array" ref="I244">_xlfn.IFNA(INDEX(Results__5[#All],MATCH(athlete_entries[[#This Row],[CATEGORY]]&amp;athlete_entries[[#This Row],[Name]],Results__5[[#All],[Category]]&amp;Results__5[[#All],[Name]],0),MATCH(athlete_entries[[#Headers],[Result]],Results__5[#Headers],0)),"0. None")</f>
        <v>0. None</v>
      </c>
      <c r="J244" s="1" t="str">
        <f>IF(AND(athlete_entries[[#This Row],[Result]]="2. Silver",K244=2),"0. None",IF(AND(athlete_entries[[#This Row],[Result]]="3. Bronze",K244=3),"0. None",athlete_entries[[#This Row],[Result]]))</f>
        <v>0. None</v>
      </c>
      <c r="K244" s="1">
        <f>INDEX(Categories_and_entries__2[[#All],[Category]:[Entries]],MATCH(athlete_entries[[#This Row],[CATEGORY]],Categories_and_entries__2[[#All],[Category]],0),MATCH("Entries",Categories_and_entries__2[[#Headers],[Category]:[Entries]],0))</f>
        <v>6</v>
      </c>
      <c r="L244" s="1">
        <f>COUNTIFS(athlete_entries[CATEGORY],athlete_entries[[#This Row],[CATEGORY]],athlete_entries[Club Full],athlete_entries[[#This Row],[Club Full]])</f>
        <v>1</v>
      </c>
      <c r="M244" s="1" t="str">
        <f>INDEX(Participation_Count_Clubs__24[#All],MATCH(athlete_entries[[#This Row],[Club Full]],Participation_Count_Clubs__24[[#All],[Club Full]],0),MATCH("Club Size Entries",Participation_Count_Clubs__24[#Headers],0))</f>
        <v>L</v>
      </c>
    </row>
    <row r="245" spans="1:13" x14ac:dyDescent="0.25">
      <c r="A245" t="s">
        <v>59</v>
      </c>
      <c r="B245" t="s">
        <v>186</v>
      </c>
      <c r="C245" t="s">
        <v>187</v>
      </c>
      <c r="D245" s="1" t="str">
        <f>VLOOKUP(athlete_entries[[#This Row],[CATEGORY]],Categories!$A$1:$F$106,2,FALSE)</f>
        <v>Individual</v>
      </c>
      <c r="E245" s="1" t="str">
        <f>VLOOKUP(athlete_entries[[#This Row],[CATEGORY]],Categories!$A$1:$F$106,3,FALSE)</f>
        <v>Sparring</v>
      </c>
      <c r="F245" s="1" t="str">
        <f>VLOOKUP(athlete_entries[[#This Row],[CATEGORY]],Categories!$A$1:$F$106,4,FALSE)</f>
        <v>Junior</v>
      </c>
      <c r="G245" s="1" t="str">
        <f>VLOOKUP(athlete_entries[[#This Row],[CATEGORY]],Categories!$A$1:$F$106,5,FALSE)</f>
        <v>Female</v>
      </c>
      <c r="H245" s="1" t="str">
        <f>VLOOKUP(athlete_entries[[#This Row],[CATEGORY]],Categories!$A$1:$F$106,6,FALSE)</f>
        <v>A+B G04-D06</v>
      </c>
      <c r="I245" s="1" t="str">
        <f t="array" ref="I245">_xlfn.IFNA(INDEX(Results__5[#All],MATCH(athlete_entries[[#This Row],[CATEGORY]]&amp;athlete_entries[[#This Row],[Name]],Results__5[[#All],[Category]]&amp;Results__5[[#All],[Name]],0),MATCH(athlete_entries[[#Headers],[Result]],Results__5[#Headers],0)),"0. None")</f>
        <v>1. Gold</v>
      </c>
      <c r="J245" s="1" t="str">
        <f>IF(AND(athlete_entries[[#This Row],[Result]]="2. Silver",K245=2),"0. None",IF(AND(athlete_entries[[#This Row],[Result]]="3. Bronze",K245=3),"0. None",athlete_entries[[#This Row],[Result]]))</f>
        <v>1. Gold</v>
      </c>
      <c r="K245" s="1">
        <f>INDEX(Categories_and_entries__2[[#All],[Category]:[Entries]],MATCH(athlete_entries[[#This Row],[CATEGORY]],Categories_and_entries__2[[#All],[Category]],0),MATCH("Entries",Categories_and_entries__2[[#Headers],[Category]:[Entries]],0))</f>
        <v>6</v>
      </c>
      <c r="L245" s="1">
        <f>COUNTIFS(athlete_entries[CATEGORY],athlete_entries[[#This Row],[CATEGORY]],athlete_entries[Club Full],athlete_entries[[#This Row],[Club Full]])</f>
        <v>1</v>
      </c>
      <c r="M245" s="1" t="str">
        <f>INDEX(Participation_Count_Clubs__24[#All],MATCH(athlete_entries[[#This Row],[Club Full]],Participation_Count_Clubs__24[[#All],[Club Full]],0),MATCH("Club Size Entries",Participation_Count_Clubs__24[#Headers],0))</f>
        <v>L</v>
      </c>
    </row>
    <row r="246" spans="1:13" x14ac:dyDescent="0.25">
      <c r="A246" t="s">
        <v>61</v>
      </c>
      <c r="B246" t="s">
        <v>189</v>
      </c>
      <c r="C246" t="s">
        <v>187</v>
      </c>
      <c r="D246" s="1" t="str">
        <f>VLOOKUP(athlete_entries[[#This Row],[CATEGORY]],Categories!$A$1:$F$106,2,FALSE)</f>
        <v>Individual</v>
      </c>
      <c r="E246" s="1" t="str">
        <f>VLOOKUP(athlete_entries[[#This Row],[CATEGORY]],Categories!$A$1:$F$106,3,FALSE)</f>
        <v>Sparring</v>
      </c>
      <c r="F246" s="1" t="str">
        <f>VLOOKUP(athlete_entries[[#This Row],[CATEGORY]],Categories!$A$1:$F$106,4,FALSE)</f>
        <v>Junior</v>
      </c>
      <c r="G246" s="1" t="str">
        <f>VLOOKUP(athlete_entries[[#This Row],[CATEGORY]],Categories!$A$1:$F$106,5,FALSE)</f>
        <v>Female</v>
      </c>
      <c r="H246" s="1" t="str">
        <f>VLOOKUP(athlete_entries[[#This Row],[CATEGORY]],Categories!$A$1:$F$106,6,FALSE)</f>
        <v>A+B G04-D06</v>
      </c>
      <c r="I246" s="1" t="str">
        <f t="array" ref="I246">_xlfn.IFNA(INDEX(Results__5[#All],MATCH(athlete_entries[[#This Row],[CATEGORY]]&amp;athlete_entries[[#This Row],[Name]],Results__5[[#All],[Category]]&amp;Results__5[[#All],[Name]],0),MATCH(athlete_entries[[#Headers],[Result]],Results__5[#Headers],0)),"0. None")</f>
        <v>1. Gold</v>
      </c>
      <c r="J246" s="1" t="str">
        <f>IF(AND(athlete_entries[[#This Row],[Result]]="2. Silver",K246=2),"0. None",IF(AND(athlete_entries[[#This Row],[Result]]="3. Bronze",K246=3),"0. None",athlete_entries[[#This Row],[Result]]))</f>
        <v>1. Gold</v>
      </c>
      <c r="K246" s="1">
        <f>INDEX(Categories_and_entries__2[[#All],[Category]:[Entries]],MATCH(athlete_entries[[#This Row],[CATEGORY]],Categories_and_entries__2[[#All],[Category]],0),MATCH("Entries",Categories_and_entries__2[[#Headers],[Category]:[Entries]],0))</f>
        <v>6</v>
      </c>
      <c r="L246" s="1">
        <f>COUNTIFS(athlete_entries[CATEGORY],athlete_entries[[#This Row],[CATEGORY]],athlete_entries[Club Full],athlete_entries[[#This Row],[Club Full]])</f>
        <v>1</v>
      </c>
      <c r="M246" s="1" t="str">
        <f>INDEX(Participation_Count_Clubs__24[#All],MATCH(athlete_entries[[#This Row],[Club Full]],Participation_Count_Clubs__24[[#All],[Club Full]],0),MATCH("Club Size Entries",Participation_Count_Clubs__24[#Headers],0))</f>
        <v>L</v>
      </c>
    </row>
    <row r="247" spans="1:13" x14ac:dyDescent="0.25">
      <c r="A247" t="s">
        <v>779</v>
      </c>
      <c r="B247" t="s">
        <v>254</v>
      </c>
      <c r="C247" t="s">
        <v>187</v>
      </c>
      <c r="D247" s="1" t="str">
        <f>VLOOKUP(athlete_entries[[#This Row],[CATEGORY]],Categories!$A$1:$F$106,2,FALSE)</f>
        <v>Individual</v>
      </c>
      <c r="E247" s="1" t="str">
        <f>VLOOKUP(athlete_entries[[#This Row],[CATEGORY]],Categories!$A$1:$F$106,3,FALSE)</f>
        <v>Sparring</v>
      </c>
      <c r="F247" s="1" t="str">
        <f>VLOOKUP(athlete_entries[[#This Row],[CATEGORY]],Categories!$A$1:$F$106,4,FALSE)</f>
        <v>Senior</v>
      </c>
      <c r="G247" s="1" t="str">
        <f>VLOOKUP(athlete_entries[[#This Row],[CATEGORY]],Categories!$A$1:$F$106,5,FALSE)</f>
        <v>Female</v>
      </c>
      <c r="H247" s="1" t="str">
        <f>VLOOKUP(athlete_entries[[#This Row],[CATEGORY]],Categories!$A$1:$F$106,6,FALSE)</f>
        <v>A+B G04-D06</v>
      </c>
      <c r="I247" s="1" t="str">
        <f t="array" ref="I247">_xlfn.IFNA(INDEX(Results__5[#All],MATCH(athlete_entries[[#This Row],[CATEGORY]]&amp;athlete_entries[[#This Row],[Name]],Results__5[[#All],[Category]]&amp;Results__5[[#All],[Name]],0),MATCH(athlete_entries[[#Headers],[Result]],Results__5[#Headers],0)),"0. None")</f>
        <v>0. None</v>
      </c>
      <c r="J247" s="1" t="str">
        <f>IF(AND(athlete_entries[[#This Row],[Result]]="2. Silver",K247=2),"0. None",IF(AND(athlete_entries[[#This Row],[Result]]="3. Bronze",K247=3),"0. None",athlete_entries[[#This Row],[Result]]))</f>
        <v>0. None</v>
      </c>
      <c r="K247" s="1">
        <f>INDEX(Categories_and_entries__2[[#All],[Category]:[Entries]],MATCH(athlete_entries[[#This Row],[CATEGORY]],Categories_and_entries__2[[#All],[Category]],0),MATCH("Entries",Categories_and_entries__2[[#Headers],[Category]:[Entries]],0))</f>
        <v>5</v>
      </c>
      <c r="L247" s="1">
        <f>COUNTIFS(athlete_entries[CATEGORY],athlete_entries[[#This Row],[CATEGORY]],athlete_entries[Club Full],athlete_entries[[#This Row],[Club Full]])</f>
        <v>2</v>
      </c>
      <c r="M247" s="1" t="str">
        <f>INDEX(Participation_Count_Clubs__24[#All],MATCH(athlete_entries[[#This Row],[Club Full]],Participation_Count_Clubs__24[[#All],[Club Full]],0),MATCH("Club Size Entries",Participation_Count_Clubs__24[#Headers],0))</f>
        <v>L</v>
      </c>
    </row>
    <row r="248" spans="1:13" x14ac:dyDescent="0.25">
      <c r="A248" t="s">
        <v>779</v>
      </c>
      <c r="B248" t="s">
        <v>209</v>
      </c>
      <c r="C248" t="s">
        <v>187</v>
      </c>
      <c r="D248" s="1" t="str">
        <f>VLOOKUP(athlete_entries[[#This Row],[CATEGORY]],Categories!$A$1:$F$106,2,FALSE)</f>
        <v>Individual</v>
      </c>
      <c r="E248" s="1" t="str">
        <f>VLOOKUP(athlete_entries[[#This Row],[CATEGORY]],Categories!$A$1:$F$106,3,FALSE)</f>
        <v>Sparring</v>
      </c>
      <c r="F248" s="1" t="str">
        <f>VLOOKUP(athlete_entries[[#This Row],[CATEGORY]],Categories!$A$1:$F$106,4,FALSE)</f>
        <v>Senior</v>
      </c>
      <c r="G248" s="1" t="str">
        <f>VLOOKUP(athlete_entries[[#This Row],[CATEGORY]],Categories!$A$1:$F$106,5,FALSE)</f>
        <v>Female</v>
      </c>
      <c r="H248" s="1" t="str">
        <f>VLOOKUP(athlete_entries[[#This Row],[CATEGORY]],Categories!$A$1:$F$106,6,FALSE)</f>
        <v>A+B G04-D06</v>
      </c>
      <c r="I248" s="1" t="str">
        <f t="array" ref="I248">_xlfn.IFNA(INDEX(Results__5[#All],MATCH(athlete_entries[[#This Row],[CATEGORY]]&amp;athlete_entries[[#This Row],[Name]],Results__5[[#All],[Category]]&amp;Results__5[[#All],[Name]],0),MATCH(athlete_entries[[#Headers],[Result]],Results__5[#Headers],0)),"0. None")</f>
        <v>1. Gold</v>
      </c>
      <c r="J248" s="1" t="str">
        <f>IF(AND(athlete_entries[[#This Row],[Result]]="2. Silver",K248=2),"0. None",IF(AND(athlete_entries[[#This Row],[Result]]="3. Bronze",K248=3),"0. None",athlete_entries[[#This Row],[Result]]))</f>
        <v>1. Gold</v>
      </c>
      <c r="K248" s="1">
        <f>INDEX(Categories_and_entries__2[[#All],[Category]:[Entries]],MATCH(athlete_entries[[#This Row],[CATEGORY]],Categories_and_entries__2[[#All],[Category]],0),MATCH("Entries",Categories_and_entries__2[[#Headers],[Category]:[Entries]],0))</f>
        <v>5</v>
      </c>
      <c r="L248" s="1">
        <f>COUNTIFS(athlete_entries[CATEGORY],athlete_entries[[#This Row],[CATEGORY]],athlete_entries[Club Full],athlete_entries[[#This Row],[Club Full]])</f>
        <v>2</v>
      </c>
      <c r="M248" s="1" t="str">
        <f>INDEX(Participation_Count_Clubs__24[#All],MATCH(athlete_entries[[#This Row],[Club Full]],Participation_Count_Clubs__24[[#All],[Club Full]],0),MATCH("Club Size Entries",Participation_Count_Clubs__24[#Headers],0))</f>
        <v>L</v>
      </c>
    </row>
    <row r="249" spans="1:13" x14ac:dyDescent="0.25">
      <c r="A249" t="s">
        <v>80</v>
      </c>
      <c r="B249" t="s">
        <v>310</v>
      </c>
      <c r="C249" t="s">
        <v>187</v>
      </c>
      <c r="D249" s="1" t="str">
        <f>VLOOKUP(athlete_entries[[#This Row],[CATEGORY]],Categories!$A$1:$F$106,2,FALSE)</f>
        <v>Individual</v>
      </c>
      <c r="E249" s="1" t="str">
        <f>VLOOKUP(athlete_entries[[#This Row],[CATEGORY]],Categories!$A$1:$F$106,3,FALSE)</f>
        <v>Sparring</v>
      </c>
      <c r="F249" s="1" t="str">
        <f>VLOOKUP(athlete_entries[[#This Row],[CATEGORY]],Categories!$A$1:$F$106,4,FALSE)</f>
        <v>Senior</v>
      </c>
      <c r="G249" s="1" t="str">
        <f>VLOOKUP(athlete_entries[[#This Row],[CATEGORY]],Categories!$A$1:$F$106,5,FALSE)</f>
        <v>Female</v>
      </c>
      <c r="H249" s="1" t="str">
        <f>VLOOKUP(athlete_entries[[#This Row],[CATEGORY]],Categories!$A$1:$F$106,6,FALSE)</f>
        <v>A D01-D06</v>
      </c>
      <c r="I249" s="1" t="str">
        <f t="array" ref="I249">_xlfn.IFNA(INDEX(Results__5[#All],MATCH(athlete_entries[[#This Row],[CATEGORY]]&amp;athlete_entries[[#This Row],[Name]],Results__5[[#All],[Category]]&amp;Results__5[[#All],[Name]],0),MATCH(athlete_entries[[#Headers],[Result]],Results__5[#Headers],0)),"0. None")</f>
        <v>2. Silver</v>
      </c>
      <c r="J249" s="1" t="str">
        <f>IF(AND(athlete_entries[[#This Row],[Result]]="2. Silver",K249=2),"0. None",IF(AND(athlete_entries[[#This Row],[Result]]="3. Bronze",K249=3),"0. None",athlete_entries[[#This Row],[Result]]))</f>
        <v>2. Silver</v>
      </c>
      <c r="K249" s="1">
        <f>INDEX(Categories_and_entries__2[[#All],[Category]:[Entries]],MATCH(athlete_entries[[#This Row],[CATEGORY]],Categories_and_entries__2[[#All],[Category]],0),MATCH("Entries",Categories_and_entries__2[[#Headers],[Category]:[Entries]],0))</f>
        <v>8</v>
      </c>
      <c r="L249" s="1">
        <f>COUNTIFS(athlete_entries[CATEGORY],athlete_entries[[#This Row],[CATEGORY]],athlete_entries[Club Full],athlete_entries[[#This Row],[Club Full]])</f>
        <v>1</v>
      </c>
      <c r="M249" s="1" t="str">
        <f>INDEX(Participation_Count_Clubs__24[#All],MATCH(athlete_entries[[#This Row],[Club Full]],Participation_Count_Clubs__24[[#All],[Club Full]],0),MATCH("Club Size Entries",Participation_Count_Clubs__24[#Headers],0))</f>
        <v>L</v>
      </c>
    </row>
    <row r="250" spans="1:13" x14ac:dyDescent="0.25">
      <c r="A250" t="s">
        <v>448</v>
      </c>
      <c r="B250" t="s">
        <v>212</v>
      </c>
      <c r="C250" t="s">
        <v>187</v>
      </c>
      <c r="D250" s="1" t="str">
        <f>VLOOKUP(athlete_entries[[#This Row],[CATEGORY]],Categories!$A$1:$F$106,2,FALSE)</f>
        <v>Individual</v>
      </c>
      <c r="E250" s="1" t="str">
        <f>VLOOKUP(athlete_entries[[#This Row],[CATEGORY]],Categories!$A$1:$F$106,3,FALSE)</f>
        <v>Sparring</v>
      </c>
      <c r="F250" s="1" t="str">
        <f>VLOOKUP(athlete_entries[[#This Row],[CATEGORY]],Categories!$A$1:$F$106,4,FALSE)</f>
        <v>Senior</v>
      </c>
      <c r="G250" s="1" t="str">
        <f>VLOOKUP(athlete_entries[[#This Row],[CATEGORY]],Categories!$A$1:$F$106,5,FALSE)</f>
        <v>Female</v>
      </c>
      <c r="H250" s="1" t="str">
        <f>VLOOKUP(athlete_entries[[#This Row],[CATEGORY]],Categories!$A$1:$F$106,6,FALSE)</f>
        <v>A D01-D06</v>
      </c>
      <c r="I250" s="1" t="str">
        <f t="array" ref="I250">_xlfn.IFNA(INDEX(Results__5[#All],MATCH(athlete_entries[[#This Row],[CATEGORY]]&amp;athlete_entries[[#This Row],[Name]],Results__5[[#All],[Category]]&amp;Results__5[[#All],[Name]],0),MATCH(athlete_entries[[#Headers],[Result]],Results__5[#Headers],0)),"0. None")</f>
        <v>0. None</v>
      </c>
      <c r="J250" s="1" t="str">
        <f>IF(AND(athlete_entries[[#This Row],[Result]]="2. Silver",K250=2),"0. None",IF(AND(athlete_entries[[#This Row],[Result]]="3. Bronze",K250=3),"0. None",athlete_entries[[#This Row],[Result]]))</f>
        <v>0. None</v>
      </c>
      <c r="K250" s="1">
        <f>INDEX(Categories_and_entries__2[[#All],[Category]:[Entries]],MATCH(athlete_entries[[#This Row],[CATEGORY]],Categories_and_entries__2[[#All],[Category]],0),MATCH("Entries",Categories_and_entries__2[[#Headers],[Category]:[Entries]],0))</f>
        <v>4</v>
      </c>
      <c r="L250" s="1">
        <f>COUNTIFS(athlete_entries[CATEGORY],athlete_entries[[#This Row],[CATEGORY]],athlete_entries[Club Full],athlete_entries[[#This Row],[Club Full]])</f>
        <v>1</v>
      </c>
      <c r="M250" s="1" t="str">
        <f>INDEX(Participation_Count_Clubs__24[#All],MATCH(athlete_entries[[#This Row],[Club Full]],Participation_Count_Clubs__24[[#All],[Club Full]],0),MATCH("Club Size Entries",Participation_Count_Clubs__24[#Headers],0))</f>
        <v>L</v>
      </c>
    </row>
    <row r="251" spans="1:13" x14ac:dyDescent="0.25">
      <c r="A251" t="s">
        <v>81</v>
      </c>
      <c r="B251" t="s">
        <v>213</v>
      </c>
      <c r="C251" t="s">
        <v>187</v>
      </c>
      <c r="D251" s="1" t="str">
        <f>VLOOKUP(athlete_entries[[#This Row],[CATEGORY]],Categories!$A$1:$F$106,2,FALSE)</f>
        <v>Individual</v>
      </c>
      <c r="E251" s="1" t="str">
        <f>VLOOKUP(athlete_entries[[#This Row],[CATEGORY]],Categories!$A$1:$F$106,3,FALSE)</f>
        <v>Sparring</v>
      </c>
      <c r="F251" s="1" t="str">
        <f>VLOOKUP(athlete_entries[[#This Row],[CATEGORY]],Categories!$A$1:$F$106,4,FALSE)</f>
        <v>Senior</v>
      </c>
      <c r="G251" s="1" t="str">
        <f>VLOOKUP(athlete_entries[[#This Row],[CATEGORY]],Categories!$A$1:$F$106,5,FALSE)</f>
        <v>Female</v>
      </c>
      <c r="H251" s="1" t="str">
        <f>VLOOKUP(athlete_entries[[#This Row],[CATEGORY]],Categories!$A$1:$F$106,6,FALSE)</f>
        <v>A+B G04-D06</v>
      </c>
      <c r="I251" s="1" t="str">
        <f t="array" ref="I251">_xlfn.IFNA(INDEX(Results__5[#All],MATCH(athlete_entries[[#This Row],[CATEGORY]]&amp;athlete_entries[[#This Row],[Name]],Results__5[[#All],[Category]]&amp;Results__5[[#All],[Name]],0),MATCH(athlete_entries[[#Headers],[Result]],Results__5[#Headers],0)),"0. None")</f>
        <v>1. Gold</v>
      </c>
      <c r="J251" s="1" t="str">
        <f>IF(AND(athlete_entries[[#This Row],[Result]]="2. Silver",K251=2),"0. None",IF(AND(athlete_entries[[#This Row],[Result]]="3. Bronze",K251=3),"0. None",athlete_entries[[#This Row],[Result]]))</f>
        <v>1. Gold</v>
      </c>
      <c r="K251" s="1">
        <f>INDEX(Categories_and_entries__2[[#All],[Category]:[Entries]],MATCH(athlete_entries[[#This Row],[CATEGORY]],Categories_and_entries__2[[#All],[Category]],0),MATCH("Entries",Categories_and_entries__2[[#Headers],[Category]:[Entries]],0))</f>
        <v>7</v>
      </c>
      <c r="L251" s="1">
        <f>COUNTIFS(athlete_entries[CATEGORY],athlete_entries[[#This Row],[CATEGORY]],athlete_entries[Club Full],athlete_entries[[#This Row],[Club Full]])</f>
        <v>1</v>
      </c>
      <c r="M251" s="1" t="str">
        <f>INDEX(Participation_Count_Clubs__24[#All],MATCH(athlete_entries[[#This Row],[Club Full]],Participation_Count_Clubs__24[[#All],[Club Full]],0),MATCH("Club Size Entries",Participation_Count_Clubs__24[#Headers],0))</f>
        <v>L</v>
      </c>
    </row>
    <row r="252" spans="1:13" x14ac:dyDescent="0.25">
      <c r="A252" t="s">
        <v>84</v>
      </c>
      <c r="B252" t="s">
        <v>262</v>
      </c>
      <c r="C252" t="s">
        <v>187</v>
      </c>
      <c r="D252" s="1" t="str">
        <f>VLOOKUP(athlete_entries[[#This Row],[CATEGORY]],Categories!$A$1:$F$106,2,FALSE)</f>
        <v>Individual</v>
      </c>
      <c r="E252" s="1" t="str">
        <f>VLOOKUP(athlete_entries[[#This Row],[CATEGORY]],Categories!$A$1:$F$106,3,FALSE)</f>
        <v>Sparring</v>
      </c>
      <c r="F252" s="1" t="str">
        <f>VLOOKUP(athlete_entries[[#This Row],[CATEGORY]],Categories!$A$1:$F$106,4,FALSE)</f>
        <v>Senior</v>
      </c>
      <c r="G252" s="1" t="str">
        <f>VLOOKUP(athlete_entries[[#This Row],[CATEGORY]],Categories!$A$1:$F$106,5,FALSE)</f>
        <v>Male</v>
      </c>
      <c r="H252" s="1" t="str">
        <f>VLOOKUP(athlete_entries[[#This Row],[CATEGORY]],Categories!$A$1:$F$106,6,FALSE)</f>
        <v>A+B G04-D06</v>
      </c>
      <c r="I252" s="1" t="str">
        <f t="array" ref="I252">_xlfn.IFNA(INDEX(Results__5[#All],MATCH(athlete_entries[[#This Row],[CATEGORY]]&amp;athlete_entries[[#This Row],[Name]],Results__5[[#All],[Category]]&amp;Results__5[[#All],[Name]],0),MATCH(athlete_entries[[#Headers],[Result]],Results__5[#Headers],0)),"0. None")</f>
        <v>0. None</v>
      </c>
      <c r="J252" s="1" t="str">
        <f>IF(AND(athlete_entries[[#This Row],[Result]]="2. Silver",K252=2),"0. None",IF(AND(athlete_entries[[#This Row],[Result]]="3. Bronze",K252=3),"0. None",athlete_entries[[#This Row],[Result]]))</f>
        <v>0. None</v>
      </c>
      <c r="K252" s="1">
        <f>INDEX(Categories_and_entries__2[[#All],[Category]:[Entries]],MATCH(athlete_entries[[#This Row],[CATEGORY]],Categories_and_entries__2[[#All],[Category]],0),MATCH("Entries",Categories_and_entries__2[[#Headers],[Category]:[Entries]],0))</f>
        <v>6</v>
      </c>
      <c r="L252" s="1">
        <f>COUNTIFS(athlete_entries[CATEGORY],athlete_entries[[#This Row],[CATEGORY]],athlete_entries[Club Full],athlete_entries[[#This Row],[Club Full]])</f>
        <v>1</v>
      </c>
      <c r="M252" s="1" t="str">
        <f>INDEX(Participation_Count_Clubs__24[#All],MATCH(athlete_entries[[#This Row],[Club Full]],Participation_Count_Clubs__24[[#All],[Club Full]],0),MATCH("Club Size Entries",Participation_Count_Clubs__24[#Headers],0))</f>
        <v>L</v>
      </c>
    </row>
    <row r="253" spans="1:13" x14ac:dyDescent="0.25">
      <c r="A253" t="s">
        <v>85</v>
      </c>
      <c r="B253" t="s">
        <v>718</v>
      </c>
      <c r="C253" t="s">
        <v>187</v>
      </c>
      <c r="D253" s="1" t="str">
        <f>VLOOKUP(athlete_entries[[#This Row],[CATEGORY]],Categories!$A$1:$F$106,2,FALSE)</f>
        <v>Individual</v>
      </c>
      <c r="E253" s="1" t="str">
        <f>VLOOKUP(athlete_entries[[#This Row],[CATEGORY]],Categories!$A$1:$F$106,3,FALSE)</f>
        <v>Sparring</v>
      </c>
      <c r="F253" s="1" t="str">
        <f>VLOOKUP(athlete_entries[[#This Row],[CATEGORY]],Categories!$A$1:$F$106,4,FALSE)</f>
        <v>Senior</v>
      </c>
      <c r="G253" s="1" t="str">
        <f>VLOOKUP(athlete_entries[[#This Row],[CATEGORY]],Categories!$A$1:$F$106,5,FALSE)</f>
        <v>Male</v>
      </c>
      <c r="H253" s="1" t="str">
        <f>VLOOKUP(athlete_entries[[#This Row],[CATEGORY]],Categories!$A$1:$F$106,6,FALSE)</f>
        <v>A D01-D06</v>
      </c>
      <c r="I253" s="1" t="str">
        <f t="array" ref="I253">_xlfn.IFNA(INDEX(Results__5[#All],MATCH(athlete_entries[[#This Row],[CATEGORY]]&amp;athlete_entries[[#This Row],[Name]],Results__5[[#All],[Category]]&amp;Results__5[[#All],[Name]],0),MATCH(athlete_entries[[#Headers],[Result]],Results__5[#Headers],0)),"0. None")</f>
        <v>0. None</v>
      </c>
      <c r="J253" s="1" t="str">
        <f>IF(AND(athlete_entries[[#This Row],[Result]]="2. Silver",K253=2),"0. None",IF(AND(athlete_entries[[#This Row],[Result]]="3. Bronze",K253=3),"0. None",athlete_entries[[#This Row],[Result]]))</f>
        <v>0. None</v>
      </c>
      <c r="K253" s="1">
        <f>INDEX(Categories_and_entries__2[[#All],[Category]:[Entries]],MATCH(athlete_entries[[#This Row],[CATEGORY]],Categories_and_entries__2[[#All],[Category]],0),MATCH("Entries",Categories_and_entries__2[[#Headers],[Category]:[Entries]],0))</f>
        <v>12</v>
      </c>
      <c r="L253" s="1">
        <f>COUNTIFS(athlete_entries[CATEGORY],athlete_entries[[#This Row],[CATEGORY]],athlete_entries[Club Full],athlete_entries[[#This Row],[Club Full]])</f>
        <v>1</v>
      </c>
      <c r="M253" s="1" t="str">
        <f>INDEX(Participation_Count_Clubs__24[#All],MATCH(athlete_entries[[#This Row],[Club Full]],Participation_Count_Clubs__24[[#All],[Club Full]],0),MATCH("Club Size Entries",Participation_Count_Clubs__24[#Headers],0))</f>
        <v>L</v>
      </c>
    </row>
    <row r="254" spans="1:13" x14ac:dyDescent="0.25">
      <c r="A254" t="s">
        <v>88</v>
      </c>
      <c r="B254" t="s">
        <v>546</v>
      </c>
      <c r="C254" t="s">
        <v>187</v>
      </c>
      <c r="D254" s="1" t="str">
        <f>VLOOKUP(athlete_entries[[#This Row],[CATEGORY]],Categories!$A$1:$F$106,2,FALSE)</f>
        <v>Individual</v>
      </c>
      <c r="E254" s="1" t="str">
        <f>VLOOKUP(athlete_entries[[#This Row],[CATEGORY]],Categories!$A$1:$F$106,3,FALSE)</f>
        <v>Sparring</v>
      </c>
      <c r="F254" s="1" t="str">
        <f>VLOOKUP(athlete_entries[[#This Row],[CATEGORY]],Categories!$A$1:$F$106,4,FALSE)</f>
        <v>Senior</v>
      </c>
      <c r="G254" s="1" t="str">
        <f>VLOOKUP(athlete_entries[[#This Row],[CATEGORY]],Categories!$A$1:$F$106,5,FALSE)</f>
        <v>Male</v>
      </c>
      <c r="H254" s="1" t="str">
        <f>VLOOKUP(athlete_entries[[#This Row],[CATEGORY]],Categories!$A$1:$F$106,6,FALSE)</f>
        <v>A+B G04-D06</v>
      </c>
      <c r="I254" s="1" t="str">
        <f t="array" ref="I254">_xlfn.IFNA(INDEX(Results__5[#All],MATCH(athlete_entries[[#This Row],[CATEGORY]]&amp;athlete_entries[[#This Row],[Name]],Results__5[[#All],[Category]]&amp;Results__5[[#All],[Name]],0),MATCH(athlete_entries[[#Headers],[Result]],Results__5[#Headers],0)),"0. None")</f>
        <v>0. None</v>
      </c>
      <c r="J254" s="1" t="str">
        <f>IF(AND(athlete_entries[[#This Row],[Result]]="2. Silver",K254=2),"0. None",IF(AND(athlete_entries[[#This Row],[Result]]="3. Bronze",K254=3),"0. None",athlete_entries[[#This Row],[Result]]))</f>
        <v>0. None</v>
      </c>
      <c r="K254" s="1">
        <f>INDEX(Categories_and_entries__2[[#All],[Category]:[Entries]],MATCH(athlete_entries[[#This Row],[CATEGORY]],Categories_and_entries__2[[#All],[Category]],0),MATCH("Entries",Categories_and_entries__2[[#Headers],[Category]:[Entries]],0))</f>
        <v>6</v>
      </c>
      <c r="L254" s="1">
        <f>COUNTIFS(athlete_entries[CATEGORY],athlete_entries[[#This Row],[CATEGORY]],athlete_entries[Club Full],athlete_entries[[#This Row],[Club Full]])</f>
        <v>1</v>
      </c>
      <c r="M254" s="1" t="str">
        <f>INDEX(Participation_Count_Clubs__24[#All],MATCH(athlete_entries[[#This Row],[Club Full]],Participation_Count_Clubs__24[[#All],[Club Full]],0),MATCH("Club Size Entries",Participation_Count_Clubs__24[#Headers],0))</f>
        <v>L</v>
      </c>
    </row>
    <row r="255" spans="1:13" x14ac:dyDescent="0.25">
      <c r="A255" t="s">
        <v>95</v>
      </c>
      <c r="B255" t="s">
        <v>189</v>
      </c>
      <c r="C255" t="s">
        <v>187</v>
      </c>
      <c r="D255" s="1" t="str">
        <f>VLOOKUP(athlete_entries[[#This Row],[CATEGORY]],Categories!$A$1:$F$106,2,FALSE)</f>
        <v>Individual</v>
      </c>
      <c r="E255" s="1" t="str">
        <f>VLOOKUP(athlete_entries[[#This Row],[CATEGORY]],Categories!$A$1:$F$106,3,FALSE)</f>
        <v>Sparring</v>
      </c>
      <c r="F255" s="1" t="str">
        <f>VLOOKUP(athlete_entries[[#This Row],[CATEGORY]],Categories!$A$1:$F$106,4,FALSE)</f>
        <v>Junior</v>
      </c>
      <c r="G255" s="1" t="str">
        <f>VLOOKUP(athlete_entries[[#This Row],[CATEGORY]],Categories!$A$1:$F$106,5,FALSE)</f>
        <v>Female</v>
      </c>
      <c r="H255" s="1" t="str">
        <f>VLOOKUP(athlete_entries[[#This Row],[CATEGORY]],Categories!$A$1:$F$106,6,FALSE)</f>
        <v>A+B G04-D06</v>
      </c>
      <c r="I255" s="1" t="str">
        <f t="array" ref="I255">_xlfn.IFNA(INDEX(Results__5[#All],MATCH(athlete_entries[[#This Row],[CATEGORY]]&amp;athlete_entries[[#This Row],[Name]],Results__5[[#All],[Category]]&amp;Results__5[[#All],[Name]],0),MATCH(athlete_entries[[#Headers],[Result]],Results__5[#Headers],0)),"0. None")</f>
        <v>2. Silver</v>
      </c>
      <c r="J255" s="1" t="str">
        <f>IF(AND(athlete_entries[[#This Row],[Result]]="2. Silver",K255=2),"0. None",IF(AND(athlete_entries[[#This Row],[Result]]="3. Bronze",K255=3),"0. None",athlete_entries[[#This Row],[Result]]))</f>
        <v>2. Silver</v>
      </c>
      <c r="K255" s="1">
        <f>INDEX(Categories_and_entries__2[[#All],[Category]:[Entries]],MATCH(athlete_entries[[#This Row],[CATEGORY]],Categories_and_entries__2[[#All],[Category]],0),MATCH("Entries",Categories_and_entries__2[[#Headers],[Category]:[Entries]],0))</f>
        <v>6</v>
      </c>
      <c r="L255" s="1">
        <f>COUNTIFS(athlete_entries[CATEGORY],athlete_entries[[#This Row],[CATEGORY]],athlete_entries[Club Full],athlete_entries[[#This Row],[Club Full]])</f>
        <v>1</v>
      </c>
      <c r="M255" s="1" t="str">
        <f>INDEX(Participation_Count_Clubs__24[#All],MATCH(athlete_entries[[#This Row],[Club Full]],Participation_Count_Clubs__24[[#All],[Club Full]],0),MATCH("Club Size Entries",Participation_Count_Clubs__24[#Headers],0))</f>
        <v>L</v>
      </c>
    </row>
    <row r="256" spans="1:13" x14ac:dyDescent="0.25">
      <c r="A256" t="s">
        <v>97</v>
      </c>
      <c r="B256" t="s">
        <v>209</v>
      </c>
      <c r="C256" t="s">
        <v>187</v>
      </c>
      <c r="D256" s="1" t="str">
        <f>VLOOKUP(athlete_entries[[#This Row],[CATEGORY]],Categories!$A$1:$F$106,2,FALSE)</f>
        <v>Individual</v>
      </c>
      <c r="E256" s="1" t="str">
        <f>VLOOKUP(athlete_entries[[#This Row],[CATEGORY]],Categories!$A$1:$F$106,3,FALSE)</f>
        <v>Sparring</v>
      </c>
      <c r="F256" s="1" t="str">
        <f>VLOOKUP(athlete_entries[[#This Row],[CATEGORY]],Categories!$A$1:$F$106,4,FALSE)</f>
        <v>Senior</v>
      </c>
      <c r="G256" s="1" t="str">
        <f>VLOOKUP(athlete_entries[[#This Row],[CATEGORY]],Categories!$A$1:$F$106,5,FALSE)</f>
        <v>Female</v>
      </c>
      <c r="H256" s="1" t="str">
        <f>VLOOKUP(athlete_entries[[#This Row],[CATEGORY]],Categories!$A$1:$F$106,6,FALSE)</f>
        <v>A+B G04-D06</v>
      </c>
      <c r="I256" s="1" t="str">
        <f t="array" ref="I256">_xlfn.IFNA(INDEX(Results__5[#All],MATCH(athlete_entries[[#This Row],[CATEGORY]]&amp;athlete_entries[[#This Row],[Name]],Results__5[[#All],[Category]]&amp;Results__5[[#All],[Name]],0),MATCH(athlete_entries[[#Headers],[Result]],Results__5[#Headers],0)),"0. None")</f>
        <v>0. None</v>
      </c>
      <c r="J256" s="1" t="str">
        <f>IF(AND(athlete_entries[[#This Row],[Result]]="2. Silver",K256=2),"0. None",IF(AND(athlete_entries[[#This Row],[Result]]="3. Bronze",K256=3),"0. None",athlete_entries[[#This Row],[Result]]))</f>
        <v>0. None</v>
      </c>
      <c r="K256" s="1">
        <f>INDEX(Categories_and_entries__2[[#All],[Category]:[Entries]],MATCH(athlete_entries[[#This Row],[CATEGORY]],Categories_and_entries__2[[#All],[Category]],0),MATCH("Entries",Categories_and_entries__2[[#Headers],[Category]:[Entries]],0))</f>
        <v>10</v>
      </c>
      <c r="L256" s="1">
        <f>COUNTIFS(athlete_entries[CATEGORY],athlete_entries[[#This Row],[CATEGORY]],athlete_entries[Club Full],athlete_entries[[#This Row],[Club Full]])</f>
        <v>3</v>
      </c>
      <c r="M256" s="1" t="str">
        <f>INDEX(Participation_Count_Clubs__24[#All],MATCH(athlete_entries[[#This Row],[Club Full]],Participation_Count_Clubs__24[[#All],[Club Full]],0),MATCH("Club Size Entries",Participation_Count_Clubs__24[#Headers],0))</f>
        <v>L</v>
      </c>
    </row>
    <row r="257" spans="1:13" x14ac:dyDescent="0.25">
      <c r="A257" t="s">
        <v>97</v>
      </c>
      <c r="B257" t="s">
        <v>310</v>
      </c>
      <c r="C257" t="s">
        <v>187</v>
      </c>
      <c r="D257" s="1" t="str">
        <f>VLOOKUP(athlete_entries[[#This Row],[CATEGORY]],Categories!$A$1:$F$106,2,FALSE)</f>
        <v>Individual</v>
      </c>
      <c r="E257" s="1" t="str">
        <f>VLOOKUP(athlete_entries[[#This Row],[CATEGORY]],Categories!$A$1:$F$106,3,FALSE)</f>
        <v>Sparring</v>
      </c>
      <c r="F257" s="1" t="str">
        <f>VLOOKUP(athlete_entries[[#This Row],[CATEGORY]],Categories!$A$1:$F$106,4,FALSE)</f>
        <v>Senior</v>
      </c>
      <c r="G257" s="1" t="str">
        <f>VLOOKUP(athlete_entries[[#This Row],[CATEGORY]],Categories!$A$1:$F$106,5,FALSE)</f>
        <v>Female</v>
      </c>
      <c r="H257" s="1" t="str">
        <f>VLOOKUP(athlete_entries[[#This Row],[CATEGORY]],Categories!$A$1:$F$106,6,FALSE)</f>
        <v>A+B G04-D06</v>
      </c>
      <c r="I257" s="1" t="str">
        <f t="array" ref="I257">_xlfn.IFNA(INDEX(Results__5[#All],MATCH(athlete_entries[[#This Row],[CATEGORY]]&amp;athlete_entries[[#This Row],[Name]],Results__5[[#All],[Category]]&amp;Results__5[[#All],[Name]],0),MATCH(athlete_entries[[#Headers],[Result]],Results__5[#Headers],0)),"0. None")</f>
        <v>0. None</v>
      </c>
      <c r="J257" s="1" t="str">
        <f>IF(AND(athlete_entries[[#This Row],[Result]]="2. Silver",K257=2),"0. None",IF(AND(athlete_entries[[#This Row],[Result]]="3. Bronze",K257=3),"0. None",athlete_entries[[#This Row],[Result]]))</f>
        <v>0. None</v>
      </c>
      <c r="K257" s="1">
        <f>INDEX(Categories_and_entries__2[[#All],[Category]:[Entries]],MATCH(athlete_entries[[#This Row],[CATEGORY]],Categories_and_entries__2[[#All],[Category]],0),MATCH("Entries",Categories_and_entries__2[[#Headers],[Category]:[Entries]],0))</f>
        <v>10</v>
      </c>
      <c r="L257" s="1">
        <f>COUNTIFS(athlete_entries[CATEGORY],athlete_entries[[#This Row],[CATEGORY]],athlete_entries[Club Full],athlete_entries[[#This Row],[Club Full]])</f>
        <v>3</v>
      </c>
      <c r="M257" s="1" t="str">
        <f>INDEX(Participation_Count_Clubs__24[#All],MATCH(athlete_entries[[#This Row],[Club Full]],Participation_Count_Clubs__24[[#All],[Club Full]],0),MATCH("Club Size Entries",Participation_Count_Clubs__24[#Headers],0))</f>
        <v>L</v>
      </c>
    </row>
    <row r="258" spans="1:13" x14ac:dyDescent="0.25">
      <c r="A258" t="s">
        <v>97</v>
      </c>
      <c r="B258" t="s">
        <v>213</v>
      </c>
      <c r="C258" t="s">
        <v>187</v>
      </c>
      <c r="D258" s="1" t="str">
        <f>VLOOKUP(athlete_entries[[#This Row],[CATEGORY]],Categories!$A$1:$F$106,2,FALSE)</f>
        <v>Individual</v>
      </c>
      <c r="E258" s="1" t="str">
        <f>VLOOKUP(athlete_entries[[#This Row],[CATEGORY]],Categories!$A$1:$F$106,3,FALSE)</f>
        <v>Sparring</v>
      </c>
      <c r="F258" s="1" t="str">
        <f>VLOOKUP(athlete_entries[[#This Row],[CATEGORY]],Categories!$A$1:$F$106,4,FALSE)</f>
        <v>Senior</v>
      </c>
      <c r="G258" s="1" t="str">
        <f>VLOOKUP(athlete_entries[[#This Row],[CATEGORY]],Categories!$A$1:$F$106,5,FALSE)</f>
        <v>Female</v>
      </c>
      <c r="H258" s="1" t="str">
        <f>VLOOKUP(athlete_entries[[#This Row],[CATEGORY]],Categories!$A$1:$F$106,6,FALSE)</f>
        <v>A+B G04-D06</v>
      </c>
      <c r="I258" s="1" t="str">
        <f t="array" ref="I258">_xlfn.IFNA(INDEX(Results__5[#All],MATCH(athlete_entries[[#This Row],[CATEGORY]]&amp;athlete_entries[[#This Row],[Name]],Results__5[[#All],[Category]]&amp;Results__5[[#All],[Name]],0),MATCH(athlete_entries[[#Headers],[Result]],Results__5[#Headers],0)),"0. None")</f>
        <v>1. Gold</v>
      </c>
      <c r="J258" s="1" t="str">
        <f>IF(AND(athlete_entries[[#This Row],[Result]]="2. Silver",K258=2),"0. None",IF(AND(athlete_entries[[#This Row],[Result]]="3. Bronze",K258=3),"0. None",athlete_entries[[#This Row],[Result]]))</f>
        <v>1. Gold</v>
      </c>
      <c r="K258" s="1">
        <f>INDEX(Categories_and_entries__2[[#All],[Category]:[Entries]],MATCH(athlete_entries[[#This Row],[CATEGORY]],Categories_and_entries__2[[#All],[Category]],0),MATCH("Entries",Categories_and_entries__2[[#Headers],[Category]:[Entries]],0))</f>
        <v>10</v>
      </c>
      <c r="L258" s="1">
        <f>COUNTIFS(athlete_entries[CATEGORY],athlete_entries[[#This Row],[CATEGORY]],athlete_entries[Club Full],athlete_entries[[#This Row],[Club Full]])</f>
        <v>3</v>
      </c>
      <c r="M258" s="1" t="str">
        <f>INDEX(Participation_Count_Clubs__24[#All],MATCH(athlete_entries[[#This Row],[Club Full]],Participation_Count_Clubs__24[[#All],[Club Full]],0),MATCH("Club Size Entries",Participation_Count_Clubs__24[#Headers],0))</f>
        <v>L</v>
      </c>
    </row>
    <row r="259" spans="1:13" x14ac:dyDescent="0.25">
      <c r="A259" t="s">
        <v>2</v>
      </c>
      <c r="B259" t="s">
        <v>515</v>
      </c>
      <c r="C259" t="s">
        <v>286</v>
      </c>
      <c r="D259" s="1" t="str">
        <f>VLOOKUP(athlete_entries[[#This Row],[CATEGORY]],Categories!$A$1:$F$106,2,FALSE)</f>
        <v>Individual</v>
      </c>
      <c r="E259" s="1" t="str">
        <f>VLOOKUP(athlete_entries[[#This Row],[CATEGORY]],Categories!$A$1:$F$106,3,FALSE)</f>
        <v>Patterns</v>
      </c>
      <c r="F259" s="1" t="str">
        <f>VLOOKUP(athlete_entries[[#This Row],[CATEGORY]],Categories!$A$1:$F$106,4,FALSE)</f>
        <v>Youth</v>
      </c>
      <c r="G259" s="1" t="str">
        <f>VLOOKUP(athlete_entries[[#This Row],[CATEGORY]],Categories!$A$1:$F$106,5,FALSE)</f>
        <v>Female</v>
      </c>
      <c r="H259" s="1" t="str">
        <f>VLOOKUP(athlete_entries[[#This Row],[CATEGORY]],Categories!$A$1:$F$106,6,FALSE)</f>
        <v>B G04-G01</v>
      </c>
      <c r="I259" s="1" t="str">
        <f t="array" ref="I259">_xlfn.IFNA(INDEX(Results__5[#All],MATCH(athlete_entries[[#This Row],[CATEGORY]]&amp;athlete_entries[[#This Row],[Name]],Results__5[[#All],[Category]]&amp;Results__5[[#All],[Name]],0),MATCH(athlete_entries[[#Headers],[Result]],Results__5[#Headers],0)),"0. None")</f>
        <v>0. None</v>
      </c>
      <c r="J259" s="1" t="str">
        <f>IF(AND(athlete_entries[[#This Row],[Result]]="2. Silver",K259=2),"0. None",IF(AND(athlete_entries[[#This Row],[Result]]="3. Bronze",K259=3),"0. None",athlete_entries[[#This Row],[Result]]))</f>
        <v>0. None</v>
      </c>
      <c r="K259" s="1">
        <f>INDEX(Categories_and_entries__2[[#All],[Category]:[Entries]],MATCH(athlete_entries[[#This Row],[CATEGORY]],Categories_and_entries__2[[#All],[Category]],0),MATCH("Entries",Categories_and_entries__2[[#Headers],[Category]:[Entries]],0))</f>
        <v>24</v>
      </c>
      <c r="L259" s="1">
        <f>COUNTIFS(athlete_entries[CATEGORY],athlete_entries[[#This Row],[CATEGORY]],athlete_entries[Club Full],athlete_entries[[#This Row],[Club Full]])</f>
        <v>1</v>
      </c>
      <c r="M259" s="1" t="str">
        <f>INDEX(Participation_Count_Clubs__24[#All],MATCH(athlete_entries[[#This Row],[Club Full]],Participation_Count_Clubs__24[[#All],[Club Full]],0),MATCH("Club Size Entries",Participation_Count_Clubs__24[#Headers],0))</f>
        <v>S</v>
      </c>
    </row>
    <row r="260" spans="1:13" x14ac:dyDescent="0.25">
      <c r="A260" t="s">
        <v>3</v>
      </c>
      <c r="B260" t="s">
        <v>564</v>
      </c>
      <c r="C260" t="s">
        <v>286</v>
      </c>
      <c r="D260" s="1" t="str">
        <f>VLOOKUP(athlete_entries[[#This Row],[CATEGORY]],Categories!$A$1:$F$106,2,FALSE)</f>
        <v>Individual</v>
      </c>
      <c r="E260" s="1" t="str">
        <f>VLOOKUP(athlete_entries[[#This Row],[CATEGORY]],Categories!$A$1:$F$106,3,FALSE)</f>
        <v>Patterns</v>
      </c>
      <c r="F260" s="1" t="str">
        <f>VLOOKUP(athlete_entries[[#This Row],[CATEGORY]],Categories!$A$1:$F$106,4,FALSE)</f>
        <v>Youth</v>
      </c>
      <c r="G260" s="1" t="str">
        <f>VLOOKUP(athlete_entries[[#This Row],[CATEGORY]],Categories!$A$1:$F$106,5,FALSE)</f>
        <v>Female</v>
      </c>
      <c r="H260" s="1" t="str">
        <f>VLOOKUP(athlete_entries[[#This Row],[CATEGORY]],Categories!$A$1:$F$106,6,FALSE)</f>
        <v>C G10-G05</v>
      </c>
      <c r="I260" s="1" t="str">
        <f t="array" ref="I260">_xlfn.IFNA(INDEX(Results__5[#All],MATCH(athlete_entries[[#This Row],[CATEGORY]]&amp;athlete_entries[[#This Row],[Name]],Results__5[[#All],[Category]]&amp;Results__5[[#All],[Name]],0),MATCH(athlete_entries[[#Headers],[Result]],Results__5[#Headers],0)),"0. None")</f>
        <v>0. None</v>
      </c>
      <c r="J260" s="1" t="str">
        <f>IF(AND(athlete_entries[[#This Row],[Result]]="2. Silver",K260=2),"0. None",IF(AND(athlete_entries[[#This Row],[Result]]="3. Bronze",K260=3),"0. None",athlete_entries[[#This Row],[Result]]))</f>
        <v>0. None</v>
      </c>
      <c r="K260" s="1">
        <f>INDEX(Categories_and_entries__2[[#All],[Category]:[Entries]],MATCH(athlete_entries[[#This Row],[CATEGORY]],Categories_and_entries__2[[#All],[Category]],0),MATCH("Entries",Categories_and_entries__2[[#Headers],[Category]:[Entries]],0))</f>
        <v>21</v>
      </c>
      <c r="L260" s="1">
        <f>COUNTIFS(athlete_entries[CATEGORY],athlete_entries[[#This Row],[CATEGORY]],athlete_entries[Club Full],athlete_entries[[#This Row],[Club Full]])</f>
        <v>1</v>
      </c>
      <c r="M260" s="1" t="str">
        <f>INDEX(Participation_Count_Clubs__24[#All],MATCH(athlete_entries[[#This Row],[Club Full]],Participation_Count_Clubs__24[[#All],[Club Full]],0),MATCH("Club Size Entries",Participation_Count_Clubs__24[#Headers],0))</f>
        <v>S</v>
      </c>
    </row>
    <row r="261" spans="1:13" x14ac:dyDescent="0.25">
      <c r="A261" t="s">
        <v>8</v>
      </c>
      <c r="B261" t="s">
        <v>285</v>
      </c>
      <c r="C261" t="s">
        <v>286</v>
      </c>
      <c r="D261" s="1" t="str">
        <f>VLOOKUP(athlete_entries[[#This Row],[CATEGORY]],Categories!$A$1:$F$106,2,FALSE)</f>
        <v>Individual</v>
      </c>
      <c r="E261" s="1" t="str">
        <f>VLOOKUP(athlete_entries[[#This Row],[CATEGORY]],Categories!$A$1:$F$106,3,FALSE)</f>
        <v>Patterns</v>
      </c>
      <c r="F261" s="1" t="str">
        <f>VLOOKUP(athlete_entries[[#This Row],[CATEGORY]],Categories!$A$1:$F$106,4,FALSE)</f>
        <v>Youth</v>
      </c>
      <c r="G261" s="1" t="str">
        <f>VLOOKUP(athlete_entries[[#This Row],[CATEGORY]],Categories!$A$1:$F$106,5,FALSE)</f>
        <v>Male</v>
      </c>
      <c r="H261" s="1" t="str">
        <f>VLOOKUP(athlete_entries[[#This Row],[CATEGORY]],Categories!$A$1:$F$106,6,FALSE)</f>
        <v>B G04-G01</v>
      </c>
      <c r="I261" s="1" t="str">
        <f t="array" ref="I261">_xlfn.IFNA(INDEX(Results__5[#All],MATCH(athlete_entries[[#This Row],[CATEGORY]]&amp;athlete_entries[[#This Row],[Name]],Results__5[[#All],[Category]]&amp;Results__5[[#All],[Name]],0),MATCH(athlete_entries[[#Headers],[Result]],Results__5[#Headers],0)),"0. None")</f>
        <v>0. None</v>
      </c>
      <c r="J261" s="1" t="str">
        <f>IF(AND(athlete_entries[[#This Row],[Result]]="2. Silver",K261=2),"0. None",IF(AND(athlete_entries[[#This Row],[Result]]="3. Bronze",K261=3),"0. None",athlete_entries[[#This Row],[Result]]))</f>
        <v>0. None</v>
      </c>
      <c r="K261" s="1">
        <f>INDEX(Categories_and_entries__2[[#All],[Category]:[Entries]],MATCH(athlete_entries[[#This Row],[CATEGORY]],Categories_and_entries__2[[#All],[Category]],0),MATCH("Entries",Categories_and_entries__2[[#Headers],[Category]:[Entries]],0))</f>
        <v>19</v>
      </c>
      <c r="L261" s="1">
        <f>COUNTIFS(athlete_entries[CATEGORY],athlete_entries[[#This Row],[CATEGORY]],athlete_entries[Club Full],athlete_entries[[#This Row],[Club Full]])</f>
        <v>1</v>
      </c>
      <c r="M261" s="1" t="str">
        <f>INDEX(Participation_Count_Clubs__24[#All],MATCH(athlete_entries[[#This Row],[Club Full]],Participation_Count_Clubs__24[[#All],[Club Full]],0),MATCH("Club Size Entries",Participation_Count_Clubs__24[#Headers],0))</f>
        <v>S</v>
      </c>
    </row>
    <row r="262" spans="1:13" x14ac:dyDescent="0.25">
      <c r="A262" t="s">
        <v>10</v>
      </c>
      <c r="B262" t="s">
        <v>632</v>
      </c>
      <c r="C262" t="s">
        <v>286</v>
      </c>
      <c r="D262" s="1" t="str">
        <f>VLOOKUP(athlete_entries[[#This Row],[CATEGORY]],Categories!$A$1:$F$106,2,FALSE)</f>
        <v>Individual</v>
      </c>
      <c r="E262" s="1" t="str">
        <f>VLOOKUP(athlete_entries[[#This Row],[CATEGORY]],Categories!$A$1:$F$106,3,FALSE)</f>
        <v>Patterns</v>
      </c>
      <c r="F262" s="1" t="str">
        <f>VLOOKUP(athlete_entries[[#This Row],[CATEGORY]],Categories!$A$1:$F$106,4,FALSE)</f>
        <v>Youth</v>
      </c>
      <c r="G262" s="1" t="str">
        <f>VLOOKUP(athlete_entries[[#This Row],[CATEGORY]],Categories!$A$1:$F$106,5,FALSE)</f>
        <v>Male</v>
      </c>
      <c r="H262" s="1" t="str">
        <f>VLOOKUP(athlete_entries[[#This Row],[CATEGORY]],Categories!$A$1:$F$106,6,FALSE)</f>
        <v>C G10-G05</v>
      </c>
      <c r="I262" s="1" t="str">
        <f t="array" ref="I262">_xlfn.IFNA(INDEX(Results__5[#All],MATCH(athlete_entries[[#This Row],[CATEGORY]]&amp;athlete_entries[[#This Row],[Name]],Results__5[[#All],[Category]]&amp;Results__5[[#All],[Name]],0),MATCH(athlete_entries[[#Headers],[Result]],Results__5[#Headers],0)),"0. None")</f>
        <v>0. None</v>
      </c>
      <c r="J262" s="1" t="str">
        <f>IF(AND(athlete_entries[[#This Row],[Result]]="2. Silver",K262=2),"0. None",IF(AND(athlete_entries[[#This Row],[Result]]="3. Bronze",K262=3),"0. None",athlete_entries[[#This Row],[Result]]))</f>
        <v>0. None</v>
      </c>
      <c r="K262" s="1">
        <f>INDEX(Categories_and_entries__2[[#All],[Category]:[Entries]],MATCH(athlete_entries[[#This Row],[CATEGORY]],Categories_and_entries__2[[#All],[Category]],0),MATCH("Entries",Categories_and_entries__2[[#Headers],[Category]:[Entries]],0))</f>
        <v>13</v>
      </c>
      <c r="L262" s="1">
        <f>COUNTIFS(athlete_entries[CATEGORY],athlete_entries[[#This Row],[CATEGORY]],athlete_entries[Club Full],athlete_entries[[#This Row],[Club Full]])</f>
        <v>1</v>
      </c>
      <c r="M262" s="1" t="str">
        <f>INDEX(Participation_Count_Clubs__24[#All],MATCH(athlete_entries[[#This Row],[Club Full]],Participation_Count_Clubs__24[[#All],[Club Full]],0),MATCH("Club Size Entries",Participation_Count_Clubs__24[#Headers],0))</f>
        <v>S</v>
      </c>
    </row>
    <row r="263" spans="1:13" x14ac:dyDescent="0.25">
      <c r="A263" t="s">
        <v>43</v>
      </c>
      <c r="B263" t="s">
        <v>515</v>
      </c>
      <c r="C263" t="s">
        <v>286</v>
      </c>
      <c r="D263" s="1" t="str">
        <f>VLOOKUP(athlete_entries[[#This Row],[CATEGORY]],Categories!$A$1:$F$106,2,FALSE)</f>
        <v>Individual</v>
      </c>
      <c r="E263" s="1" t="str">
        <f>VLOOKUP(athlete_entries[[#This Row],[CATEGORY]],Categories!$A$1:$F$106,3,FALSE)</f>
        <v>Sparring</v>
      </c>
      <c r="F263" s="1" t="str">
        <f>VLOOKUP(athlete_entries[[#This Row],[CATEGORY]],Categories!$A$1:$F$106,4,FALSE)</f>
        <v>Youth</v>
      </c>
      <c r="G263" s="1" t="str">
        <f>VLOOKUP(athlete_entries[[#This Row],[CATEGORY]],Categories!$A$1:$F$106,5,FALSE)</f>
        <v>Female</v>
      </c>
      <c r="H263" s="1" t="str">
        <f>VLOOKUP(athlete_entries[[#This Row],[CATEGORY]],Categories!$A$1:$F$106,6,FALSE)</f>
        <v>B G04-G01</v>
      </c>
      <c r="I263" s="1" t="str">
        <f t="array" ref="I263">_xlfn.IFNA(INDEX(Results__5[#All],MATCH(athlete_entries[[#This Row],[CATEGORY]]&amp;athlete_entries[[#This Row],[Name]],Results__5[[#All],[Category]]&amp;Results__5[[#All],[Name]],0),MATCH(athlete_entries[[#Headers],[Result]],Results__5[#Headers],0)),"0. None")</f>
        <v>0. None</v>
      </c>
      <c r="J263" s="1" t="str">
        <f>IF(AND(athlete_entries[[#This Row],[Result]]="2. Silver",K263=2),"0. None",IF(AND(athlete_entries[[#This Row],[Result]]="3. Bronze",K263=3),"0. None",athlete_entries[[#This Row],[Result]]))</f>
        <v>0. None</v>
      </c>
      <c r="K263" s="1">
        <f>INDEX(Categories_and_entries__2[[#All],[Category]:[Entries]],MATCH(athlete_entries[[#This Row],[CATEGORY]],Categories_and_entries__2[[#All],[Category]],0),MATCH("Entries",Categories_and_entries__2[[#Headers],[Category]:[Entries]],0))</f>
        <v>7</v>
      </c>
      <c r="L263" s="1">
        <f>COUNTIFS(athlete_entries[CATEGORY],athlete_entries[[#This Row],[CATEGORY]],athlete_entries[Club Full],athlete_entries[[#This Row],[Club Full]])</f>
        <v>1</v>
      </c>
      <c r="M263" s="1" t="str">
        <f>INDEX(Participation_Count_Clubs__24[#All],MATCH(athlete_entries[[#This Row],[Club Full]],Participation_Count_Clubs__24[[#All],[Club Full]],0),MATCH("Club Size Entries",Participation_Count_Clubs__24[#Headers],0))</f>
        <v>S</v>
      </c>
    </row>
    <row r="264" spans="1:13" x14ac:dyDescent="0.25">
      <c r="A264" t="s">
        <v>45</v>
      </c>
      <c r="B264" t="s">
        <v>564</v>
      </c>
      <c r="C264" t="s">
        <v>286</v>
      </c>
      <c r="D264" s="1" t="str">
        <f>VLOOKUP(athlete_entries[[#This Row],[CATEGORY]],Categories!$A$1:$F$106,2,FALSE)</f>
        <v>Individual</v>
      </c>
      <c r="E264" s="1" t="str">
        <f>VLOOKUP(athlete_entries[[#This Row],[CATEGORY]],Categories!$A$1:$F$106,3,FALSE)</f>
        <v>Sparring</v>
      </c>
      <c r="F264" s="1" t="str">
        <f>VLOOKUP(athlete_entries[[#This Row],[CATEGORY]],Categories!$A$1:$F$106,4,FALSE)</f>
        <v>Youth</v>
      </c>
      <c r="G264" s="1" t="str">
        <f>VLOOKUP(athlete_entries[[#This Row],[CATEGORY]],Categories!$A$1:$F$106,5,FALSE)</f>
        <v>Female</v>
      </c>
      <c r="H264" s="1" t="str">
        <f>VLOOKUP(athlete_entries[[#This Row],[CATEGORY]],Categories!$A$1:$F$106,6,FALSE)</f>
        <v>C G10-G05</v>
      </c>
      <c r="I264" s="1" t="str">
        <f t="array" ref="I264">_xlfn.IFNA(INDEX(Results__5[#All],MATCH(athlete_entries[[#This Row],[CATEGORY]]&amp;athlete_entries[[#This Row],[Name]],Results__5[[#All],[Category]]&amp;Results__5[[#All],[Name]],0),MATCH(athlete_entries[[#Headers],[Result]],Results__5[#Headers],0)),"0. None")</f>
        <v>0. None</v>
      </c>
      <c r="J264" s="1" t="str">
        <f>IF(AND(athlete_entries[[#This Row],[Result]]="2. Silver",K264=2),"0. None",IF(AND(athlete_entries[[#This Row],[Result]]="3. Bronze",K264=3),"0. None",athlete_entries[[#This Row],[Result]]))</f>
        <v>0. None</v>
      </c>
      <c r="K264" s="1">
        <f>INDEX(Categories_and_entries__2[[#All],[Category]:[Entries]],MATCH(athlete_entries[[#This Row],[CATEGORY]],Categories_and_entries__2[[#All],[Category]],0),MATCH("Entries",Categories_and_entries__2[[#Headers],[Category]:[Entries]],0))</f>
        <v>17</v>
      </c>
      <c r="L264" s="1">
        <f>COUNTIFS(athlete_entries[CATEGORY],athlete_entries[[#This Row],[CATEGORY]],athlete_entries[Club Full],athlete_entries[[#This Row],[Club Full]])</f>
        <v>1</v>
      </c>
      <c r="M264" s="1" t="str">
        <f>INDEX(Participation_Count_Clubs__24[#All],MATCH(athlete_entries[[#This Row],[Club Full]],Participation_Count_Clubs__24[[#All],[Club Full]],0),MATCH("Club Size Entries",Participation_Count_Clubs__24[#Headers],0))</f>
        <v>S</v>
      </c>
    </row>
    <row r="265" spans="1:13" x14ac:dyDescent="0.25">
      <c r="A265" t="s">
        <v>51</v>
      </c>
      <c r="B265" t="s">
        <v>285</v>
      </c>
      <c r="C265" t="s">
        <v>286</v>
      </c>
      <c r="D265" s="1" t="str">
        <f>VLOOKUP(athlete_entries[[#This Row],[CATEGORY]],Categories!$A$1:$F$106,2,FALSE)</f>
        <v>Individual</v>
      </c>
      <c r="E265" s="1" t="str">
        <f>VLOOKUP(athlete_entries[[#This Row],[CATEGORY]],Categories!$A$1:$F$106,3,FALSE)</f>
        <v>Sparring</v>
      </c>
      <c r="F265" s="1" t="str">
        <f>VLOOKUP(athlete_entries[[#This Row],[CATEGORY]],Categories!$A$1:$F$106,4,FALSE)</f>
        <v>Youth</v>
      </c>
      <c r="G265" s="1" t="str">
        <f>VLOOKUP(athlete_entries[[#This Row],[CATEGORY]],Categories!$A$1:$F$106,5,FALSE)</f>
        <v>Male</v>
      </c>
      <c r="H265" s="1" t="str">
        <f>VLOOKUP(athlete_entries[[#This Row],[CATEGORY]],Categories!$A$1:$F$106,6,FALSE)</f>
        <v>B G04-G01</v>
      </c>
      <c r="I265" s="1" t="str">
        <f t="array" ref="I265">_xlfn.IFNA(INDEX(Results__5[#All],MATCH(athlete_entries[[#This Row],[CATEGORY]]&amp;athlete_entries[[#This Row],[Name]],Results__5[[#All],[Category]]&amp;Results__5[[#All],[Name]],0),MATCH(athlete_entries[[#Headers],[Result]],Results__5[#Headers],0)),"0. None")</f>
        <v>2. Silver</v>
      </c>
      <c r="J265" s="1" t="str">
        <f>IF(AND(athlete_entries[[#This Row],[Result]]="2. Silver",K265=2),"0. None",IF(AND(athlete_entries[[#This Row],[Result]]="3. Bronze",K265=3),"0. None",athlete_entries[[#This Row],[Result]]))</f>
        <v>2. Silver</v>
      </c>
      <c r="K265" s="1">
        <f>INDEX(Categories_and_entries__2[[#All],[Category]:[Entries]],MATCH(athlete_entries[[#This Row],[CATEGORY]],Categories_and_entries__2[[#All],[Category]],0),MATCH("Entries",Categories_and_entries__2[[#Headers],[Category]:[Entries]],0))</f>
        <v>4</v>
      </c>
      <c r="L265" s="1">
        <f>COUNTIFS(athlete_entries[CATEGORY],athlete_entries[[#This Row],[CATEGORY]],athlete_entries[Club Full],athlete_entries[[#This Row],[Club Full]])</f>
        <v>1</v>
      </c>
      <c r="M265" s="1" t="str">
        <f>INDEX(Participation_Count_Clubs__24[#All],MATCH(athlete_entries[[#This Row],[Club Full]],Participation_Count_Clubs__24[[#All],[Club Full]],0),MATCH("Club Size Entries",Participation_Count_Clubs__24[#Headers],0))</f>
        <v>S</v>
      </c>
    </row>
    <row r="266" spans="1:13" x14ac:dyDescent="0.25">
      <c r="A266" t="s">
        <v>53</v>
      </c>
      <c r="B266" t="s">
        <v>632</v>
      </c>
      <c r="C266" t="s">
        <v>286</v>
      </c>
      <c r="D266" s="1" t="str">
        <f>VLOOKUP(athlete_entries[[#This Row],[CATEGORY]],Categories!$A$1:$F$106,2,FALSE)</f>
        <v>Individual</v>
      </c>
      <c r="E266" s="1" t="str">
        <f>VLOOKUP(athlete_entries[[#This Row],[CATEGORY]],Categories!$A$1:$F$106,3,FALSE)</f>
        <v>Sparring</v>
      </c>
      <c r="F266" s="1" t="str">
        <f>VLOOKUP(athlete_entries[[#This Row],[CATEGORY]],Categories!$A$1:$F$106,4,FALSE)</f>
        <v>Youth</v>
      </c>
      <c r="G266" s="1" t="str">
        <f>VLOOKUP(athlete_entries[[#This Row],[CATEGORY]],Categories!$A$1:$F$106,5,FALSE)</f>
        <v>Male</v>
      </c>
      <c r="H266" s="1" t="str">
        <f>VLOOKUP(athlete_entries[[#This Row],[CATEGORY]],Categories!$A$1:$F$106,6,FALSE)</f>
        <v>C G10-G05</v>
      </c>
      <c r="I266" s="1" t="str">
        <f t="array" ref="I266">_xlfn.IFNA(INDEX(Results__5[#All],MATCH(athlete_entries[[#This Row],[CATEGORY]]&amp;athlete_entries[[#This Row],[Name]],Results__5[[#All],[Category]]&amp;Results__5[[#All],[Name]],0),MATCH(athlete_entries[[#Headers],[Result]],Results__5[#Headers],0)),"0. None")</f>
        <v>0. None</v>
      </c>
      <c r="J266" s="1" t="str">
        <f>IF(AND(athlete_entries[[#This Row],[Result]]="2. Silver",K266=2),"0. None",IF(AND(athlete_entries[[#This Row],[Result]]="3. Bronze",K266=3),"0. None",athlete_entries[[#This Row],[Result]]))</f>
        <v>0. None</v>
      </c>
      <c r="K266" s="1">
        <f>INDEX(Categories_and_entries__2[[#All],[Category]:[Entries]],MATCH(athlete_entries[[#This Row],[CATEGORY]],Categories_and_entries__2[[#All],[Category]],0),MATCH("Entries",Categories_and_entries__2[[#Headers],[Category]:[Entries]],0))</f>
        <v>15</v>
      </c>
      <c r="L266" s="1">
        <f>COUNTIFS(athlete_entries[CATEGORY],athlete_entries[[#This Row],[CATEGORY]],athlete_entries[Club Full],athlete_entries[[#This Row],[Club Full]])</f>
        <v>1</v>
      </c>
      <c r="M266" s="1" t="str">
        <f>INDEX(Participation_Count_Clubs__24[#All],MATCH(athlete_entries[[#This Row],[Club Full]],Participation_Count_Clubs__24[[#All],[Club Full]],0),MATCH("Club Size Entries",Participation_Count_Clubs__24[#Headers],0))</f>
        <v>S</v>
      </c>
    </row>
    <row r="267" spans="1:13" x14ac:dyDescent="0.25">
      <c r="A267" t="s">
        <v>8</v>
      </c>
      <c r="B267" t="s">
        <v>499</v>
      </c>
      <c r="C267" t="s">
        <v>135</v>
      </c>
      <c r="D267" s="1" t="str">
        <f>VLOOKUP(athlete_entries[[#This Row],[CATEGORY]],Categories!$A$1:$F$106,2,FALSE)</f>
        <v>Individual</v>
      </c>
      <c r="E267" s="1" t="str">
        <f>VLOOKUP(athlete_entries[[#This Row],[CATEGORY]],Categories!$A$1:$F$106,3,FALSE)</f>
        <v>Patterns</v>
      </c>
      <c r="F267" s="1" t="str">
        <f>VLOOKUP(athlete_entries[[#This Row],[CATEGORY]],Categories!$A$1:$F$106,4,FALSE)</f>
        <v>Youth</v>
      </c>
      <c r="G267" s="1" t="str">
        <f>VLOOKUP(athlete_entries[[#This Row],[CATEGORY]],Categories!$A$1:$F$106,5,FALSE)</f>
        <v>Male</v>
      </c>
      <c r="H267" s="1" t="str">
        <f>VLOOKUP(athlete_entries[[#This Row],[CATEGORY]],Categories!$A$1:$F$106,6,FALSE)</f>
        <v>B G04-G01</v>
      </c>
      <c r="I267" s="1" t="str">
        <f t="array" ref="I267">_xlfn.IFNA(INDEX(Results__5[#All],MATCH(athlete_entries[[#This Row],[CATEGORY]]&amp;athlete_entries[[#This Row],[Name]],Results__5[[#All],[Category]]&amp;Results__5[[#All],[Name]],0),MATCH(athlete_entries[[#Headers],[Result]],Results__5[#Headers],0)),"0. None")</f>
        <v>0. None</v>
      </c>
      <c r="J267" s="1" t="str">
        <f>IF(AND(athlete_entries[[#This Row],[Result]]="2. Silver",K267=2),"0. None",IF(AND(athlete_entries[[#This Row],[Result]]="3. Bronze",K267=3),"0. None",athlete_entries[[#This Row],[Result]]))</f>
        <v>0. None</v>
      </c>
      <c r="K267" s="1">
        <f>INDEX(Categories_and_entries__2[[#All],[Category]:[Entries]],MATCH(athlete_entries[[#This Row],[CATEGORY]],Categories_and_entries__2[[#All],[Category]],0),MATCH("Entries",Categories_and_entries__2[[#Headers],[Category]:[Entries]],0))</f>
        <v>19</v>
      </c>
      <c r="L267" s="1">
        <f>COUNTIFS(athlete_entries[CATEGORY],athlete_entries[[#This Row],[CATEGORY]],athlete_entries[Club Full],athlete_entries[[#This Row],[Club Full]])</f>
        <v>1</v>
      </c>
      <c r="M267" s="1" t="str">
        <f>INDEX(Participation_Count_Clubs__24[#All],MATCH(athlete_entries[[#This Row],[Club Full]],Participation_Count_Clubs__24[[#All],[Club Full]],0),MATCH("Club Size Entries",Participation_Count_Clubs__24[#Headers],0))</f>
        <v>L</v>
      </c>
    </row>
    <row r="268" spans="1:13" x14ac:dyDescent="0.25">
      <c r="A268" t="s">
        <v>9</v>
      </c>
      <c r="B268" t="s">
        <v>618</v>
      </c>
      <c r="C268" t="s">
        <v>135</v>
      </c>
      <c r="D268" s="1" t="str">
        <f>VLOOKUP(athlete_entries[[#This Row],[CATEGORY]],Categories!$A$1:$F$106,2,FALSE)</f>
        <v>Individual</v>
      </c>
      <c r="E268" s="1" t="str">
        <f>VLOOKUP(athlete_entries[[#This Row],[CATEGORY]],Categories!$A$1:$F$106,3,FALSE)</f>
        <v>Patterns</v>
      </c>
      <c r="F268" s="1" t="str">
        <f>VLOOKUP(athlete_entries[[#This Row],[CATEGORY]],Categories!$A$1:$F$106,4,FALSE)</f>
        <v>Youth</v>
      </c>
      <c r="G268" s="1" t="str">
        <f>VLOOKUP(athlete_entries[[#This Row],[CATEGORY]],Categories!$A$1:$F$106,5,FALSE)</f>
        <v>Male</v>
      </c>
      <c r="H268" s="1" t="str">
        <f>VLOOKUP(athlete_entries[[#This Row],[CATEGORY]],Categories!$A$1:$F$106,6,FALSE)</f>
        <v>C G10-G05</v>
      </c>
      <c r="I268" s="1" t="str">
        <f t="array" ref="I268">_xlfn.IFNA(INDEX(Results__5[#All],MATCH(athlete_entries[[#This Row],[CATEGORY]]&amp;athlete_entries[[#This Row],[Name]],Results__5[[#All],[Category]]&amp;Results__5[[#All],[Name]],0),MATCH(athlete_entries[[#Headers],[Result]],Results__5[#Headers],0)),"0. None")</f>
        <v>0. None</v>
      </c>
      <c r="J268" s="1" t="str">
        <f>IF(AND(athlete_entries[[#This Row],[Result]]="2. Silver",K268=2),"0. None",IF(AND(athlete_entries[[#This Row],[Result]]="3. Bronze",K268=3),"0. None",athlete_entries[[#This Row],[Result]]))</f>
        <v>0. None</v>
      </c>
      <c r="K268" s="1">
        <f>INDEX(Categories_and_entries__2[[#All],[Category]:[Entries]],MATCH(athlete_entries[[#This Row],[CATEGORY]],Categories_and_entries__2[[#All],[Category]],0),MATCH("Entries",Categories_and_entries__2[[#Headers],[Category]:[Entries]],0))</f>
        <v>22</v>
      </c>
      <c r="L268" s="1">
        <f>COUNTIFS(athlete_entries[CATEGORY],athlete_entries[[#This Row],[CATEGORY]],athlete_entries[Club Full],athlete_entries[[#This Row],[Club Full]])</f>
        <v>1</v>
      </c>
      <c r="M268" s="1" t="str">
        <f>INDEX(Participation_Count_Clubs__24[#All],MATCH(athlete_entries[[#This Row],[Club Full]],Participation_Count_Clubs__24[[#All],[Club Full]],0),MATCH("Club Size Entries",Participation_Count_Clubs__24[#Headers],0))</f>
        <v>L</v>
      </c>
    </row>
    <row r="269" spans="1:13" x14ac:dyDescent="0.25">
      <c r="A269" t="s">
        <v>13</v>
      </c>
      <c r="B269" t="s">
        <v>226</v>
      </c>
      <c r="C269" t="s">
        <v>135</v>
      </c>
      <c r="D269" s="1" t="str">
        <f>VLOOKUP(athlete_entries[[#This Row],[CATEGORY]],Categories!$A$1:$F$106,2,FALSE)</f>
        <v>Individual</v>
      </c>
      <c r="E269" s="1" t="str">
        <f>VLOOKUP(athlete_entries[[#This Row],[CATEGORY]],Categories!$A$1:$F$106,3,FALSE)</f>
        <v>Patterns</v>
      </c>
      <c r="F269" s="1" t="str">
        <f>VLOOKUP(athlete_entries[[#This Row],[CATEGORY]],Categories!$A$1:$F$106,4,FALSE)</f>
        <v>Junior</v>
      </c>
      <c r="G269" s="1" t="str">
        <f>VLOOKUP(athlete_entries[[#This Row],[CATEGORY]],Categories!$A$1:$F$106,5,FALSE)</f>
        <v>Female</v>
      </c>
      <c r="H269" s="1" t="str">
        <f>VLOOKUP(athlete_entries[[#This Row],[CATEGORY]],Categories!$A$1:$F$106,6,FALSE)</f>
        <v>A D01-D06</v>
      </c>
      <c r="I269" s="1" t="str">
        <f t="array" ref="I269">_xlfn.IFNA(INDEX(Results__5[#All],MATCH(athlete_entries[[#This Row],[CATEGORY]]&amp;athlete_entries[[#This Row],[Name]],Results__5[[#All],[Category]]&amp;Results__5[[#All],[Name]],0),MATCH(athlete_entries[[#Headers],[Result]],Results__5[#Headers],0)),"0. None")</f>
        <v>0. None</v>
      </c>
      <c r="J269" s="1" t="str">
        <f>IF(AND(athlete_entries[[#This Row],[Result]]="2. Silver",K269=2),"0. None",IF(AND(athlete_entries[[#This Row],[Result]]="3. Bronze",K269=3),"0. None",athlete_entries[[#This Row],[Result]]))</f>
        <v>0. None</v>
      </c>
      <c r="K269" s="1">
        <f>INDEX(Categories_and_entries__2[[#All],[Category]:[Entries]],MATCH(athlete_entries[[#This Row],[CATEGORY]],Categories_and_entries__2[[#All],[Category]],0),MATCH("Entries",Categories_and_entries__2[[#Headers],[Category]:[Entries]],0))</f>
        <v>14</v>
      </c>
      <c r="L269" s="1">
        <f>COUNTIFS(athlete_entries[CATEGORY],athlete_entries[[#This Row],[CATEGORY]],athlete_entries[Club Full],athlete_entries[[#This Row],[Club Full]])</f>
        <v>1</v>
      </c>
      <c r="M269" s="1" t="str">
        <f>INDEX(Participation_Count_Clubs__24[#All],MATCH(athlete_entries[[#This Row],[Club Full]],Participation_Count_Clubs__24[[#All],[Club Full]],0),MATCH("Club Size Entries",Participation_Count_Clubs__24[#Headers],0))</f>
        <v>L</v>
      </c>
    </row>
    <row r="270" spans="1:13" x14ac:dyDescent="0.25">
      <c r="A270" t="s">
        <v>14</v>
      </c>
      <c r="B270" t="s">
        <v>246</v>
      </c>
      <c r="C270" t="s">
        <v>135</v>
      </c>
      <c r="D270" s="1" t="str">
        <f>VLOOKUP(athlete_entries[[#This Row],[CATEGORY]],Categories!$A$1:$F$106,2,FALSE)</f>
        <v>Individual</v>
      </c>
      <c r="E270" s="1" t="str">
        <f>VLOOKUP(athlete_entries[[#This Row],[CATEGORY]],Categories!$A$1:$F$106,3,FALSE)</f>
        <v>Patterns</v>
      </c>
      <c r="F270" s="1" t="str">
        <f>VLOOKUP(athlete_entries[[#This Row],[CATEGORY]],Categories!$A$1:$F$106,4,FALSE)</f>
        <v>Junior</v>
      </c>
      <c r="G270" s="1" t="str">
        <f>VLOOKUP(athlete_entries[[#This Row],[CATEGORY]],Categories!$A$1:$F$106,5,FALSE)</f>
        <v>Female</v>
      </c>
      <c r="H270" s="1" t="str">
        <f>VLOOKUP(athlete_entries[[#This Row],[CATEGORY]],Categories!$A$1:$F$106,6,FALSE)</f>
        <v>B G04-G01</v>
      </c>
      <c r="I270" s="1" t="str">
        <f t="array" ref="I270">_xlfn.IFNA(INDEX(Results__5[#All],MATCH(athlete_entries[[#This Row],[CATEGORY]]&amp;athlete_entries[[#This Row],[Name]],Results__5[[#All],[Category]]&amp;Results__5[[#All],[Name]],0),MATCH(athlete_entries[[#Headers],[Result]],Results__5[#Headers],0)),"0. None")</f>
        <v>2. Silver</v>
      </c>
      <c r="J270" s="1" t="str">
        <f>IF(AND(athlete_entries[[#This Row],[Result]]="2. Silver",K270=2),"0. None",IF(AND(athlete_entries[[#This Row],[Result]]="3. Bronze",K270=3),"0. None",athlete_entries[[#This Row],[Result]]))</f>
        <v>2. Silver</v>
      </c>
      <c r="K270" s="1">
        <f>INDEX(Categories_and_entries__2[[#All],[Category]:[Entries]],MATCH(athlete_entries[[#This Row],[CATEGORY]],Categories_and_entries__2[[#All],[Category]],0),MATCH("Entries",Categories_and_entries__2[[#Headers],[Category]:[Entries]],0))</f>
        <v>7</v>
      </c>
      <c r="L270" s="1">
        <f>COUNTIFS(athlete_entries[CATEGORY],athlete_entries[[#This Row],[CATEGORY]],athlete_entries[Club Full],athlete_entries[[#This Row],[Club Full]])</f>
        <v>1</v>
      </c>
      <c r="M270" s="1" t="str">
        <f>INDEX(Participation_Count_Clubs__24[#All],MATCH(athlete_entries[[#This Row],[Club Full]],Participation_Count_Clubs__24[[#All],[Club Full]],0),MATCH("Club Size Entries",Participation_Count_Clubs__24[#Headers],0))</f>
        <v>L</v>
      </c>
    </row>
    <row r="271" spans="1:13" x14ac:dyDescent="0.25">
      <c r="A271" t="s">
        <v>16</v>
      </c>
      <c r="B271" t="s">
        <v>649</v>
      </c>
      <c r="C271" t="s">
        <v>135</v>
      </c>
      <c r="D271" s="1" t="str">
        <f>VLOOKUP(athlete_entries[[#This Row],[CATEGORY]],Categories!$A$1:$F$106,2,FALSE)</f>
        <v>Individual</v>
      </c>
      <c r="E271" s="1" t="str">
        <f>VLOOKUP(athlete_entries[[#This Row],[CATEGORY]],Categories!$A$1:$F$106,3,FALSE)</f>
        <v>Patterns</v>
      </c>
      <c r="F271" s="1" t="str">
        <f>VLOOKUP(athlete_entries[[#This Row],[CATEGORY]],Categories!$A$1:$F$106,4,FALSE)</f>
        <v>Junior</v>
      </c>
      <c r="G271" s="1" t="str">
        <f>VLOOKUP(athlete_entries[[#This Row],[CATEGORY]],Categories!$A$1:$F$106,5,FALSE)</f>
        <v>Male</v>
      </c>
      <c r="H271" s="1" t="str">
        <f>VLOOKUP(athlete_entries[[#This Row],[CATEGORY]],Categories!$A$1:$F$106,6,FALSE)</f>
        <v>A D01-D06</v>
      </c>
      <c r="I271" s="1" t="str">
        <f t="array" ref="I271">_xlfn.IFNA(INDEX(Results__5[#All],MATCH(athlete_entries[[#This Row],[CATEGORY]]&amp;athlete_entries[[#This Row],[Name]],Results__5[[#All],[Category]]&amp;Results__5[[#All],[Name]],0),MATCH(athlete_entries[[#Headers],[Result]],Results__5[#Headers],0)),"0. None")</f>
        <v>0. None</v>
      </c>
      <c r="J271" s="1" t="str">
        <f>IF(AND(athlete_entries[[#This Row],[Result]]="2. Silver",K271=2),"0. None",IF(AND(athlete_entries[[#This Row],[Result]]="3. Bronze",K271=3),"0. None",athlete_entries[[#This Row],[Result]]))</f>
        <v>0. None</v>
      </c>
      <c r="K271" s="1">
        <f>INDEX(Categories_and_entries__2[[#All],[Category]:[Entries]],MATCH(athlete_entries[[#This Row],[CATEGORY]],Categories_and_entries__2[[#All],[Category]],0),MATCH("Entries",Categories_and_entries__2[[#Headers],[Category]:[Entries]],0))</f>
        <v>26</v>
      </c>
      <c r="L271" s="1">
        <f>COUNTIFS(athlete_entries[CATEGORY],athlete_entries[[#This Row],[CATEGORY]],athlete_entries[Club Full],athlete_entries[[#This Row],[Club Full]])</f>
        <v>1</v>
      </c>
      <c r="M271" s="1" t="str">
        <f>INDEX(Participation_Count_Clubs__24[#All],MATCH(athlete_entries[[#This Row],[Club Full]],Participation_Count_Clubs__24[[#All],[Club Full]],0),MATCH("Club Size Entries",Participation_Count_Clubs__24[#Headers],0))</f>
        <v>L</v>
      </c>
    </row>
    <row r="272" spans="1:13" x14ac:dyDescent="0.25">
      <c r="A272" t="s">
        <v>17</v>
      </c>
      <c r="B272" t="s">
        <v>538</v>
      </c>
      <c r="C272" t="s">
        <v>135</v>
      </c>
      <c r="D272" s="1" t="str">
        <f>VLOOKUP(athlete_entries[[#This Row],[CATEGORY]],Categories!$A$1:$F$106,2,FALSE)</f>
        <v>Individual</v>
      </c>
      <c r="E272" s="1" t="str">
        <f>VLOOKUP(athlete_entries[[#This Row],[CATEGORY]],Categories!$A$1:$F$106,3,FALSE)</f>
        <v>Patterns</v>
      </c>
      <c r="F272" s="1" t="str">
        <f>VLOOKUP(athlete_entries[[#This Row],[CATEGORY]],Categories!$A$1:$F$106,4,FALSE)</f>
        <v>Junior</v>
      </c>
      <c r="G272" s="1" t="str">
        <f>VLOOKUP(athlete_entries[[#This Row],[CATEGORY]],Categories!$A$1:$F$106,5,FALSE)</f>
        <v>Male</v>
      </c>
      <c r="H272" s="1" t="str">
        <f>VLOOKUP(athlete_entries[[#This Row],[CATEGORY]],Categories!$A$1:$F$106,6,FALSE)</f>
        <v>B G04-G01</v>
      </c>
      <c r="I272" s="1" t="str">
        <f t="array" ref="I272">_xlfn.IFNA(INDEX(Results__5[#All],MATCH(athlete_entries[[#This Row],[CATEGORY]]&amp;athlete_entries[[#This Row],[Name]],Results__5[[#All],[Category]]&amp;Results__5[[#All],[Name]],0),MATCH(athlete_entries[[#Headers],[Result]],Results__5[#Headers],0)),"0. None")</f>
        <v>0. None</v>
      </c>
      <c r="J272" s="1" t="str">
        <f>IF(AND(athlete_entries[[#This Row],[Result]]="2. Silver",K272=2),"0. None",IF(AND(athlete_entries[[#This Row],[Result]]="3. Bronze",K272=3),"0. None",athlete_entries[[#This Row],[Result]]))</f>
        <v>0. None</v>
      </c>
      <c r="K272" s="1">
        <f>INDEX(Categories_and_entries__2[[#All],[Category]:[Entries]],MATCH(athlete_entries[[#This Row],[CATEGORY]],Categories_and_entries__2[[#All],[Category]],0),MATCH("Entries",Categories_and_entries__2[[#Headers],[Category]:[Entries]],0))</f>
        <v>13</v>
      </c>
      <c r="L272" s="1">
        <f>COUNTIFS(athlete_entries[CATEGORY],athlete_entries[[#This Row],[CATEGORY]],athlete_entries[Club Full],athlete_entries[[#This Row],[Club Full]])</f>
        <v>2</v>
      </c>
      <c r="M272" s="1" t="str">
        <f>INDEX(Participation_Count_Clubs__24[#All],MATCH(athlete_entries[[#This Row],[Club Full]],Participation_Count_Clubs__24[[#All],[Club Full]],0),MATCH("Club Size Entries",Participation_Count_Clubs__24[#Headers],0))</f>
        <v>L</v>
      </c>
    </row>
    <row r="273" spans="1:13" x14ac:dyDescent="0.25">
      <c r="A273" t="s">
        <v>17</v>
      </c>
      <c r="B273" t="s">
        <v>134</v>
      </c>
      <c r="C273" t="s">
        <v>135</v>
      </c>
      <c r="D273" s="1" t="str">
        <f>VLOOKUP(athlete_entries[[#This Row],[CATEGORY]],Categories!$A$1:$F$106,2,FALSE)</f>
        <v>Individual</v>
      </c>
      <c r="E273" s="1" t="str">
        <f>VLOOKUP(athlete_entries[[#This Row],[CATEGORY]],Categories!$A$1:$F$106,3,FALSE)</f>
        <v>Patterns</v>
      </c>
      <c r="F273" s="1" t="str">
        <f>VLOOKUP(athlete_entries[[#This Row],[CATEGORY]],Categories!$A$1:$F$106,4,FALSE)</f>
        <v>Junior</v>
      </c>
      <c r="G273" s="1" t="str">
        <f>VLOOKUP(athlete_entries[[#This Row],[CATEGORY]],Categories!$A$1:$F$106,5,FALSE)</f>
        <v>Male</v>
      </c>
      <c r="H273" s="1" t="str">
        <f>VLOOKUP(athlete_entries[[#This Row],[CATEGORY]],Categories!$A$1:$F$106,6,FALSE)</f>
        <v>B G04-G01</v>
      </c>
      <c r="I273" s="1" t="str">
        <f t="array" ref="I273">_xlfn.IFNA(INDEX(Results__5[#All],MATCH(athlete_entries[[#This Row],[CATEGORY]]&amp;athlete_entries[[#This Row],[Name]],Results__5[[#All],[Category]]&amp;Results__5[[#All],[Name]],0),MATCH(athlete_entries[[#Headers],[Result]],Results__5[#Headers],0)),"0. None")</f>
        <v>1. Gold</v>
      </c>
      <c r="J273" s="1" t="str">
        <f>IF(AND(athlete_entries[[#This Row],[Result]]="2. Silver",K273=2),"0. None",IF(AND(athlete_entries[[#This Row],[Result]]="3. Bronze",K273=3),"0. None",athlete_entries[[#This Row],[Result]]))</f>
        <v>1. Gold</v>
      </c>
      <c r="K273" s="1">
        <f>INDEX(Categories_and_entries__2[[#All],[Category]:[Entries]],MATCH(athlete_entries[[#This Row],[CATEGORY]],Categories_and_entries__2[[#All],[Category]],0),MATCH("Entries",Categories_and_entries__2[[#Headers],[Category]:[Entries]],0))</f>
        <v>13</v>
      </c>
      <c r="L273" s="1">
        <f>COUNTIFS(athlete_entries[CATEGORY],athlete_entries[[#This Row],[CATEGORY]],athlete_entries[Club Full],athlete_entries[[#This Row],[Club Full]])</f>
        <v>2</v>
      </c>
      <c r="M273" s="1" t="str">
        <f>INDEX(Participation_Count_Clubs__24[#All],MATCH(athlete_entries[[#This Row],[Club Full]],Participation_Count_Clubs__24[[#All],[Club Full]],0),MATCH("Club Size Entries",Participation_Count_Clubs__24[#Headers],0))</f>
        <v>L</v>
      </c>
    </row>
    <row r="274" spans="1:13" x14ac:dyDescent="0.25">
      <c r="A274" t="s">
        <v>24</v>
      </c>
      <c r="B274" t="s">
        <v>345</v>
      </c>
      <c r="C274" t="s">
        <v>135</v>
      </c>
      <c r="D274" s="1" t="str">
        <f>VLOOKUP(athlete_entries[[#This Row],[CATEGORY]],Categories!$A$1:$F$106,2,FALSE)</f>
        <v>Individual</v>
      </c>
      <c r="E274" s="1" t="str">
        <f>VLOOKUP(athlete_entries[[#This Row],[CATEGORY]],Categories!$A$1:$F$106,3,FALSE)</f>
        <v>Patterns</v>
      </c>
      <c r="F274" s="1" t="str">
        <f>VLOOKUP(athlete_entries[[#This Row],[CATEGORY]],Categories!$A$1:$F$106,4,FALSE)</f>
        <v>Senior</v>
      </c>
      <c r="G274" s="1" t="str">
        <f>VLOOKUP(athlete_entries[[#This Row],[CATEGORY]],Categories!$A$1:$F$106,5,FALSE)</f>
        <v>Female</v>
      </c>
      <c r="H274" s="1" t="str">
        <f>VLOOKUP(athlete_entries[[#This Row],[CATEGORY]],Categories!$A$1:$F$106,6,FALSE)</f>
        <v>B G04-G01</v>
      </c>
      <c r="I274" s="1" t="str">
        <f t="array" ref="I274">_xlfn.IFNA(INDEX(Results__5[#All],MATCH(athlete_entries[[#This Row],[CATEGORY]]&amp;athlete_entries[[#This Row],[Name]],Results__5[[#All],[Category]]&amp;Results__5[[#All],[Name]],0),MATCH(athlete_entries[[#Headers],[Result]],Results__5[#Headers],0)),"0. None")</f>
        <v>3. Bronze</v>
      </c>
      <c r="J274" s="1" t="str">
        <f>IF(AND(athlete_entries[[#This Row],[Result]]="2. Silver",K274=2),"0. None",IF(AND(athlete_entries[[#This Row],[Result]]="3. Bronze",K274=3),"0. None",athlete_entries[[#This Row],[Result]]))</f>
        <v>3. Bronze</v>
      </c>
      <c r="K274" s="1">
        <f>INDEX(Categories_and_entries__2[[#All],[Category]:[Entries]],MATCH(athlete_entries[[#This Row],[CATEGORY]],Categories_and_entries__2[[#All],[Category]],0),MATCH("Entries",Categories_and_entries__2[[#Headers],[Category]:[Entries]],0))</f>
        <v>4</v>
      </c>
      <c r="L274" s="1">
        <f>COUNTIFS(athlete_entries[CATEGORY],athlete_entries[[#This Row],[CATEGORY]],athlete_entries[Club Full],athlete_entries[[#This Row],[Club Full]])</f>
        <v>1</v>
      </c>
      <c r="M274" s="1" t="str">
        <f>INDEX(Participation_Count_Clubs__24[#All],MATCH(athlete_entries[[#This Row],[Club Full]],Participation_Count_Clubs__24[[#All],[Club Full]],0),MATCH("Club Size Entries",Participation_Count_Clubs__24[#Headers],0))</f>
        <v>L</v>
      </c>
    </row>
    <row r="275" spans="1:13" x14ac:dyDescent="0.25">
      <c r="A275" t="s">
        <v>26</v>
      </c>
      <c r="B275" t="s">
        <v>347</v>
      </c>
      <c r="C275" t="s">
        <v>135</v>
      </c>
      <c r="D275" s="1" t="str">
        <f>VLOOKUP(athlete_entries[[#This Row],[CATEGORY]],Categories!$A$1:$F$106,2,FALSE)</f>
        <v>Individual</v>
      </c>
      <c r="E275" s="1" t="str">
        <f>VLOOKUP(athlete_entries[[#This Row],[CATEGORY]],Categories!$A$1:$F$106,3,FALSE)</f>
        <v>Patterns</v>
      </c>
      <c r="F275" s="1" t="str">
        <f>VLOOKUP(athlete_entries[[#This Row],[CATEGORY]],Categories!$A$1:$F$106,4,FALSE)</f>
        <v>Senior</v>
      </c>
      <c r="G275" s="1" t="str">
        <f>VLOOKUP(athlete_entries[[#This Row],[CATEGORY]],Categories!$A$1:$F$106,5,FALSE)</f>
        <v>Female</v>
      </c>
      <c r="H275" s="1" t="str">
        <f>VLOOKUP(athlete_entries[[#This Row],[CATEGORY]],Categories!$A$1:$F$106,6,FALSE)</f>
        <v>C G10-G05</v>
      </c>
      <c r="I275" s="1" t="str">
        <f t="array" ref="I275">_xlfn.IFNA(INDEX(Results__5[#All],MATCH(athlete_entries[[#This Row],[CATEGORY]]&amp;athlete_entries[[#This Row],[Name]],Results__5[[#All],[Category]]&amp;Results__5[[#All],[Name]],0),MATCH(athlete_entries[[#Headers],[Result]],Results__5[#Headers],0)),"0. None")</f>
        <v>3. Bronze</v>
      </c>
      <c r="J275" s="1" t="str">
        <f>IF(AND(athlete_entries[[#This Row],[Result]]="2. Silver",K275=2),"0. None",IF(AND(athlete_entries[[#This Row],[Result]]="3. Bronze",K275=3),"0. None",athlete_entries[[#This Row],[Result]]))</f>
        <v>0. None</v>
      </c>
      <c r="K275" s="1">
        <f>INDEX(Categories_and_entries__2[[#All],[Category]:[Entries]],MATCH(athlete_entries[[#This Row],[CATEGORY]],Categories_and_entries__2[[#All],[Category]],0),MATCH("Entries",Categories_and_entries__2[[#Headers],[Category]:[Entries]],0))</f>
        <v>3</v>
      </c>
      <c r="L275" s="1">
        <f>COUNTIFS(athlete_entries[CATEGORY],athlete_entries[[#This Row],[CATEGORY]],athlete_entries[Club Full],athlete_entries[[#This Row],[Club Full]])</f>
        <v>2</v>
      </c>
      <c r="M275" s="1" t="str">
        <f>INDEX(Participation_Count_Clubs__24[#All],MATCH(athlete_entries[[#This Row],[Club Full]],Participation_Count_Clubs__24[[#All],[Club Full]],0),MATCH("Club Size Entries",Participation_Count_Clubs__24[#Headers],0))</f>
        <v>L</v>
      </c>
    </row>
    <row r="276" spans="1:13" x14ac:dyDescent="0.25">
      <c r="A276" t="s">
        <v>26</v>
      </c>
      <c r="B276" t="s">
        <v>148</v>
      </c>
      <c r="C276" t="s">
        <v>135</v>
      </c>
      <c r="D276" s="1" t="str">
        <f>VLOOKUP(athlete_entries[[#This Row],[CATEGORY]],Categories!$A$1:$F$106,2,FALSE)</f>
        <v>Individual</v>
      </c>
      <c r="E276" s="1" t="str">
        <f>VLOOKUP(athlete_entries[[#This Row],[CATEGORY]],Categories!$A$1:$F$106,3,FALSE)</f>
        <v>Patterns</v>
      </c>
      <c r="F276" s="1" t="str">
        <f>VLOOKUP(athlete_entries[[#This Row],[CATEGORY]],Categories!$A$1:$F$106,4,FALSE)</f>
        <v>Senior</v>
      </c>
      <c r="G276" s="1" t="str">
        <f>VLOOKUP(athlete_entries[[#This Row],[CATEGORY]],Categories!$A$1:$F$106,5,FALSE)</f>
        <v>Female</v>
      </c>
      <c r="H276" s="1" t="str">
        <f>VLOOKUP(athlete_entries[[#This Row],[CATEGORY]],Categories!$A$1:$F$106,6,FALSE)</f>
        <v>C G10-G05</v>
      </c>
      <c r="I276" s="1" t="str">
        <f t="array" ref="I276">_xlfn.IFNA(INDEX(Results__5[#All],MATCH(athlete_entries[[#This Row],[CATEGORY]]&amp;athlete_entries[[#This Row],[Name]],Results__5[[#All],[Category]]&amp;Results__5[[#All],[Name]],0),MATCH(athlete_entries[[#Headers],[Result]],Results__5[#Headers],0)),"0. None")</f>
        <v>1. Gold</v>
      </c>
      <c r="J276" s="1" t="str">
        <f>IF(AND(athlete_entries[[#This Row],[Result]]="2. Silver",K276=2),"0. None",IF(AND(athlete_entries[[#This Row],[Result]]="3. Bronze",K276=3),"0. None",athlete_entries[[#This Row],[Result]]))</f>
        <v>1. Gold</v>
      </c>
      <c r="K276" s="1">
        <f>INDEX(Categories_and_entries__2[[#All],[Category]:[Entries]],MATCH(athlete_entries[[#This Row],[CATEGORY]],Categories_and_entries__2[[#All],[Category]],0),MATCH("Entries",Categories_and_entries__2[[#Headers],[Category]:[Entries]],0))</f>
        <v>3</v>
      </c>
      <c r="L276" s="1">
        <f>COUNTIFS(athlete_entries[CATEGORY],athlete_entries[[#This Row],[CATEGORY]],athlete_entries[Club Full],athlete_entries[[#This Row],[Club Full]])</f>
        <v>2</v>
      </c>
      <c r="M276" s="1" t="str">
        <f>INDEX(Participation_Count_Clubs__24[#All],MATCH(athlete_entries[[#This Row],[Club Full]],Participation_Count_Clubs__24[[#All],[Club Full]],0),MATCH("Club Size Entries",Participation_Count_Clubs__24[#Headers],0))</f>
        <v>L</v>
      </c>
    </row>
    <row r="277" spans="1:13" x14ac:dyDescent="0.25">
      <c r="A277" t="s">
        <v>31</v>
      </c>
      <c r="B277" t="s">
        <v>678</v>
      </c>
      <c r="C277" t="s">
        <v>135</v>
      </c>
      <c r="D277" s="1" t="str">
        <f>VLOOKUP(athlete_entries[[#This Row],[CATEGORY]],Categories!$A$1:$F$106,2,FALSE)</f>
        <v>Individual</v>
      </c>
      <c r="E277" s="1" t="str">
        <f>VLOOKUP(athlete_entries[[#This Row],[CATEGORY]],Categories!$A$1:$F$106,3,FALSE)</f>
        <v>Patterns</v>
      </c>
      <c r="F277" s="1" t="str">
        <f>VLOOKUP(athlete_entries[[#This Row],[CATEGORY]],Categories!$A$1:$F$106,4,FALSE)</f>
        <v>Senior</v>
      </c>
      <c r="G277" s="1" t="str">
        <f>VLOOKUP(athlete_entries[[#This Row],[CATEGORY]],Categories!$A$1:$F$106,5,FALSE)</f>
        <v>Male</v>
      </c>
      <c r="H277" s="1" t="str">
        <f>VLOOKUP(athlete_entries[[#This Row],[CATEGORY]],Categories!$A$1:$F$106,6,FALSE)</f>
        <v>B G04-G01</v>
      </c>
      <c r="I277" s="1" t="str">
        <f t="array" ref="I277">_xlfn.IFNA(INDEX(Results__5[#All],MATCH(athlete_entries[[#This Row],[CATEGORY]]&amp;athlete_entries[[#This Row],[Name]],Results__5[[#All],[Category]]&amp;Results__5[[#All],[Name]],0),MATCH(athlete_entries[[#Headers],[Result]],Results__5[#Headers],0)),"0. None")</f>
        <v>0. None</v>
      </c>
      <c r="J277" s="1" t="str">
        <f>IF(AND(athlete_entries[[#This Row],[Result]]="2. Silver",K277=2),"0. None",IF(AND(athlete_entries[[#This Row],[Result]]="3. Bronze",K277=3),"0. None",athlete_entries[[#This Row],[Result]]))</f>
        <v>0. None</v>
      </c>
      <c r="K277" s="1">
        <f>INDEX(Categories_and_entries__2[[#All],[Category]:[Entries]],MATCH(athlete_entries[[#This Row],[CATEGORY]],Categories_and_entries__2[[#All],[Category]],0),MATCH("Entries",Categories_and_entries__2[[#Headers],[Category]:[Entries]],0))</f>
        <v>8</v>
      </c>
      <c r="L277" s="1">
        <f>COUNTIFS(athlete_entries[CATEGORY],athlete_entries[[#This Row],[CATEGORY]],athlete_entries[Club Full],athlete_entries[[#This Row],[Club Full]])</f>
        <v>1</v>
      </c>
      <c r="M277" s="1" t="str">
        <f>INDEX(Participation_Count_Clubs__24[#All],MATCH(athlete_entries[[#This Row],[Club Full]],Participation_Count_Clubs__24[[#All],[Club Full]],0),MATCH("Club Size Entries",Participation_Count_Clubs__24[#Headers],0))</f>
        <v>L</v>
      </c>
    </row>
    <row r="278" spans="1:13" x14ac:dyDescent="0.25">
      <c r="A278" t="s">
        <v>33</v>
      </c>
      <c r="B278" t="s">
        <v>513</v>
      </c>
      <c r="C278" t="s">
        <v>135</v>
      </c>
      <c r="D278" s="1" t="str">
        <f>VLOOKUP(athlete_entries[[#This Row],[CATEGORY]],Categories!$A$1:$F$106,2,FALSE)</f>
        <v>Individual</v>
      </c>
      <c r="E278" s="1" t="str">
        <f>VLOOKUP(athlete_entries[[#This Row],[CATEGORY]],Categories!$A$1:$F$106,3,FALSE)</f>
        <v>Patterns</v>
      </c>
      <c r="F278" s="1" t="str">
        <f>VLOOKUP(athlete_entries[[#This Row],[CATEGORY]],Categories!$A$1:$F$106,4,FALSE)</f>
        <v>Senior</v>
      </c>
      <c r="G278" s="1" t="str">
        <f>VLOOKUP(athlete_entries[[#This Row],[CATEGORY]],Categories!$A$1:$F$106,5,FALSE)</f>
        <v>Male</v>
      </c>
      <c r="H278" s="1" t="str">
        <f>VLOOKUP(athlete_entries[[#This Row],[CATEGORY]],Categories!$A$1:$F$106,6,FALSE)</f>
        <v>C G10-G05</v>
      </c>
      <c r="I278" s="1" t="str">
        <f t="array" ref="I278">_xlfn.IFNA(INDEX(Results__5[#All],MATCH(athlete_entries[[#This Row],[CATEGORY]]&amp;athlete_entries[[#This Row],[Name]],Results__5[[#All],[Category]]&amp;Results__5[[#All],[Name]],0),MATCH(athlete_entries[[#Headers],[Result]],Results__5[#Headers],0)),"0. None")</f>
        <v>0. None</v>
      </c>
      <c r="J278" s="1" t="str">
        <f>IF(AND(athlete_entries[[#This Row],[Result]]="2. Silver",K278=2),"0. None",IF(AND(athlete_entries[[#This Row],[Result]]="3. Bronze",K278=3),"0. None",athlete_entries[[#This Row],[Result]]))</f>
        <v>0. None</v>
      </c>
      <c r="K278" s="1">
        <f>INDEX(Categories_and_entries__2[[#All],[Category]:[Entries]],MATCH(athlete_entries[[#This Row],[CATEGORY]],Categories_and_entries__2[[#All],[Category]],0),MATCH("Entries",Categories_and_entries__2[[#Headers],[Category]:[Entries]],0))</f>
        <v>5</v>
      </c>
      <c r="L278" s="1">
        <f>COUNTIFS(athlete_entries[CATEGORY],athlete_entries[[#This Row],[CATEGORY]],athlete_entries[Club Full],athlete_entries[[#This Row],[Club Full]])</f>
        <v>1</v>
      </c>
      <c r="M278" s="1" t="str">
        <f>INDEX(Participation_Count_Clubs__24[#All],MATCH(athlete_entries[[#This Row],[Club Full]],Participation_Count_Clubs__24[[#All],[Club Full]],0),MATCH("Club Size Entries",Participation_Count_Clubs__24[#Headers],0))</f>
        <v>L</v>
      </c>
    </row>
    <row r="279" spans="1:13" x14ac:dyDescent="0.25">
      <c r="A279" t="s">
        <v>36</v>
      </c>
      <c r="B279" t="s">
        <v>618</v>
      </c>
      <c r="C279" t="s">
        <v>135</v>
      </c>
      <c r="D279" s="1" t="str">
        <f>VLOOKUP(athlete_entries[[#This Row],[CATEGORY]],Categories!$A$1:$F$106,2,FALSE)</f>
        <v>Individual</v>
      </c>
      <c r="E279" s="1" t="str">
        <f>VLOOKUP(athlete_entries[[#This Row],[CATEGORY]],Categories!$A$1:$F$106,3,FALSE)</f>
        <v>Patterns</v>
      </c>
      <c r="F279" s="1" t="str">
        <f>VLOOKUP(athlete_entries[[#This Row],[CATEGORY]],Categories!$A$1:$F$106,4,FALSE)</f>
        <v>Youth</v>
      </c>
      <c r="G279" s="1" t="str">
        <f>VLOOKUP(athlete_entries[[#This Row],[CATEGORY]],Categories!$A$1:$F$106,5,FALSE)</f>
        <v>Mixed</v>
      </c>
      <c r="H279" s="1" t="str">
        <f>VLOOKUP(athlete_entries[[#This Row],[CATEGORY]],Categories!$A$1:$F$106,6,FALSE)</f>
        <v>C G10-G05</v>
      </c>
      <c r="I279" s="1" t="str">
        <f t="array" ref="I279">_xlfn.IFNA(INDEX(Results__5[#All],MATCH(athlete_entries[[#This Row],[CATEGORY]]&amp;athlete_entries[[#This Row],[Name]],Results__5[[#All],[Category]]&amp;Results__5[[#All],[Name]],0),MATCH(athlete_entries[[#Headers],[Result]],Results__5[#Headers],0)),"0. None")</f>
        <v>0. None</v>
      </c>
      <c r="J279" s="1" t="str">
        <f>IF(AND(athlete_entries[[#This Row],[Result]]="2. Silver",K279=2),"0. None",IF(AND(athlete_entries[[#This Row],[Result]]="3. Bronze",K279=3),"0. None",athlete_entries[[#This Row],[Result]]))</f>
        <v>0. None</v>
      </c>
      <c r="K279" s="1">
        <f>INDEX(Categories_and_entries__2[[#All],[Category]:[Entries]],MATCH(athlete_entries[[#This Row],[CATEGORY]],Categories_and_entries__2[[#All],[Category]],0),MATCH("Entries",Categories_and_entries__2[[#Headers],[Category]:[Entries]],0))</f>
        <v>95</v>
      </c>
      <c r="L279" s="1">
        <f>COUNTIFS(athlete_entries[CATEGORY],athlete_entries[[#This Row],[CATEGORY]],athlete_entries[Club Full],athlete_entries[[#This Row],[Club Full]])</f>
        <v>1</v>
      </c>
      <c r="M279" s="1" t="str">
        <f>INDEX(Participation_Count_Clubs__24[#All],MATCH(athlete_entries[[#This Row],[Club Full]],Participation_Count_Clubs__24[[#All],[Club Full]],0),MATCH("Club Size Entries",Participation_Count_Clubs__24[#Headers],0))</f>
        <v>L</v>
      </c>
    </row>
    <row r="280" spans="1:13" x14ac:dyDescent="0.25">
      <c r="A280" t="s">
        <v>37</v>
      </c>
      <c r="B280" t="s">
        <v>513</v>
      </c>
      <c r="C280" t="s">
        <v>135</v>
      </c>
      <c r="D280" s="1" t="str">
        <f>VLOOKUP(athlete_entries[[#This Row],[CATEGORY]],Categories!$A$1:$F$106,2,FALSE)</f>
        <v>Individual</v>
      </c>
      <c r="E280" s="1" t="str">
        <f>VLOOKUP(athlete_entries[[#This Row],[CATEGORY]],Categories!$A$1:$F$106,3,FALSE)</f>
        <v>Patterns</v>
      </c>
      <c r="F280" s="1" t="str">
        <f>VLOOKUP(athlete_entries[[#This Row],[CATEGORY]],Categories!$A$1:$F$106,4,FALSE)</f>
        <v>Junior-Senior-Veteran</v>
      </c>
      <c r="G280" s="1" t="str">
        <f>VLOOKUP(athlete_entries[[#This Row],[CATEGORY]],Categories!$A$1:$F$106,5,FALSE)</f>
        <v>Mixed</v>
      </c>
      <c r="H280" s="1" t="str">
        <f>VLOOKUP(athlete_entries[[#This Row],[CATEGORY]],Categories!$A$1:$F$106,6,FALSE)</f>
        <v>C G10-G05</v>
      </c>
      <c r="I280" s="1" t="str">
        <f t="array" ref="I280">_xlfn.IFNA(INDEX(Results__5[#All],MATCH(athlete_entries[[#This Row],[CATEGORY]]&amp;athlete_entries[[#This Row],[Name]],Results__5[[#All],[Category]]&amp;Results__5[[#All],[Name]],0),MATCH(athlete_entries[[#Headers],[Result]],Results__5[#Headers],0)),"0. None")</f>
        <v>0. None</v>
      </c>
      <c r="J280" s="1" t="str">
        <f>IF(AND(athlete_entries[[#This Row],[Result]]="2. Silver",K280=2),"0. None",IF(AND(athlete_entries[[#This Row],[Result]]="3. Bronze",K280=3),"0. None",athlete_entries[[#This Row],[Result]]))</f>
        <v>0. None</v>
      </c>
      <c r="K280" s="1">
        <f>INDEX(Categories_and_entries__2[[#All],[Category]:[Entries]],MATCH(athlete_entries[[#This Row],[CATEGORY]],Categories_and_entries__2[[#All],[Category]],0),MATCH("Entries",Categories_and_entries__2[[#Headers],[Category]:[Entries]],0))</f>
        <v>26</v>
      </c>
      <c r="L280" s="1">
        <f>COUNTIFS(athlete_entries[CATEGORY],athlete_entries[[#This Row],[CATEGORY]],athlete_entries[Club Full],athlete_entries[[#This Row],[Club Full]])</f>
        <v>3</v>
      </c>
      <c r="M280" s="1" t="str">
        <f>INDEX(Participation_Count_Clubs__24[#All],MATCH(athlete_entries[[#This Row],[Club Full]],Participation_Count_Clubs__24[[#All],[Club Full]],0),MATCH("Club Size Entries",Participation_Count_Clubs__24[#Headers],0))</f>
        <v>L</v>
      </c>
    </row>
    <row r="281" spans="1:13" x14ac:dyDescent="0.25">
      <c r="A281" t="s">
        <v>37</v>
      </c>
      <c r="B281" t="s">
        <v>347</v>
      </c>
      <c r="C281" t="s">
        <v>135</v>
      </c>
      <c r="D281" s="1" t="str">
        <f>VLOOKUP(athlete_entries[[#This Row],[CATEGORY]],Categories!$A$1:$F$106,2,FALSE)</f>
        <v>Individual</v>
      </c>
      <c r="E281" s="1" t="str">
        <f>VLOOKUP(athlete_entries[[#This Row],[CATEGORY]],Categories!$A$1:$F$106,3,FALSE)</f>
        <v>Patterns</v>
      </c>
      <c r="F281" s="1" t="str">
        <f>VLOOKUP(athlete_entries[[#This Row],[CATEGORY]],Categories!$A$1:$F$106,4,FALSE)</f>
        <v>Junior-Senior-Veteran</v>
      </c>
      <c r="G281" s="1" t="str">
        <f>VLOOKUP(athlete_entries[[#This Row],[CATEGORY]],Categories!$A$1:$F$106,5,FALSE)</f>
        <v>Mixed</v>
      </c>
      <c r="H281" s="1" t="str">
        <f>VLOOKUP(athlete_entries[[#This Row],[CATEGORY]],Categories!$A$1:$F$106,6,FALSE)</f>
        <v>C G10-G05</v>
      </c>
      <c r="I281" s="1" t="str">
        <f t="array" ref="I281">_xlfn.IFNA(INDEX(Results__5[#All],MATCH(athlete_entries[[#This Row],[CATEGORY]]&amp;athlete_entries[[#This Row],[Name]],Results__5[[#All],[Category]]&amp;Results__5[[#All],[Name]],0),MATCH(athlete_entries[[#Headers],[Result]],Results__5[#Headers],0)),"0. None")</f>
        <v>0. None</v>
      </c>
      <c r="J281" s="1" t="str">
        <f>IF(AND(athlete_entries[[#This Row],[Result]]="2. Silver",K281=2),"0. None",IF(AND(athlete_entries[[#This Row],[Result]]="3. Bronze",K281=3),"0. None",athlete_entries[[#This Row],[Result]]))</f>
        <v>0. None</v>
      </c>
      <c r="K281" s="1">
        <f>INDEX(Categories_and_entries__2[[#All],[Category]:[Entries]],MATCH(athlete_entries[[#This Row],[CATEGORY]],Categories_and_entries__2[[#All],[Category]],0),MATCH("Entries",Categories_and_entries__2[[#Headers],[Category]:[Entries]],0))</f>
        <v>26</v>
      </c>
      <c r="L281" s="1">
        <f>COUNTIFS(athlete_entries[CATEGORY],athlete_entries[[#This Row],[CATEGORY]],athlete_entries[Club Full],athlete_entries[[#This Row],[Club Full]])</f>
        <v>3</v>
      </c>
      <c r="M281" s="1" t="str">
        <f>INDEX(Participation_Count_Clubs__24[#All],MATCH(athlete_entries[[#This Row],[Club Full]],Participation_Count_Clubs__24[[#All],[Club Full]],0),MATCH("Club Size Entries",Participation_Count_Clubs__24[#Headers],0))</f>
        <v>L</v>
      </c>
    </row>
    <row r="282" spans="1:13" x14ac:dyDescent="0.25">
      <c r="A282" t="s">
        <v>37</v>
      </c>
      <c r="B282" t="s">
        <v>148</v>
      </c>
      <c r="C282" t="s">
        <v>135</v>
      </c>
      <c r="D282" s="1" t="str">
        <f>VLOOKUP(athlete_entries[[#This Row],[CATEGORY]],Categories!$A$1:$F$106,2,FALSE)</f>
        <v>Individual</v>
      </c>
      <c r="E282" s="1" t="str">
        <f>VLOOKUP(athlete_entries[[#This Row],[CATEGORY]],Categories!$A$1:$F$106,3,FALSE)</f>
        <v>Patterns</v>
      </c>
      <c r="F282" s="1" t="str">
        <f>VLOOKUP(athlete_entries[[#This Row],[CATEGORY]],Categories!$A$1:$F$106,4,FALSE)</f>
        <v>Junior-Senior-Veteran</v>
      </c>
      <c r="G282" s="1" t="str">
        <f>VLOOKUP(athlete_entries[[#This Row],[CATEGORY]],Categories!$A$1:$F$106,5,FALSE)</f>
        <v>Mixed</v>
      </c>
      <c r="H282" s="1" t="str">
        <f>VLOOKUP(athlete_entries[[#This Row],[CATEGORY]],Categories!$A$1:$F$106,6,FALSE)</f>
        <v>C G10-G05</v>
      </c>
      <c r="I282" s="1" t="str">
        <f t="array" ref="I282">_xlfn.IFNA(INDEX(Results__5[#All],MATCH(athlete_entries[[#This Row],[CATEGORY]]&amp;athlete_entries[[#This Row],[Name]],Results__5[[#All],[Category]]&amp;Results__5[[#All],[Name]],0),MATCH(athlete_entries[[#Headers],[Result]],Results__5[#Headers],0)),"0. None")</f>
        <v>0. None</v>
      </c>
      <c r="J282" s="1" t="str">
        <f>IF(AND(athlete_entries[[#This Row],[Result]]="2. Silver",K282=2),"0. None",IF(AND(athlete_entries[[#This Row],[Result]]="3. Bronze",K282=3),"0. None",athlete_entries[[#This Row],[Result]]))</f>
        <v>0. None</v>
      </c>
      <c r="K282" s="1">
        <f>INDEX(Categories_and_entries__2[[#All],[Category]:[Entries]],MATCH(athlete_entries[[#This Row],[CATEGORY]],Categories_and_entries__2[[#All],[Category]],0),MATCH("Entries",Categories_and_entries__2[[#Headers],[Category]:[Entries]],0))</f>
        <v>26</v>
      </c>
      <c r="L282" s="1">
        <f>COUNTIFS(athlete_entries[CATEGORY],athlete_entries[[#This Row],[CATEGORY]],athlete_entries[Club Full],athlete_entries[[#This Row],[Club Full]])</f>
        <v>3</v>
      </c>
      <c r="M282" s="1" t="str">
        <f>INDEX(Participation_Count_Clubs__24[#All],MATCH(athlete_entries[[#This Row],[Club Full]],Participation_Count_Clubs__24[[#All],[Club Full]],0),MATCH("Club Size Entries",Participation_Count_Clubs__24[#Headers],0))</f>
        <v>L</v>
      </c>
    </row>
    <row r="283" spans="1:13" x14ac:dyDescent="0.25">
      <c r="A283" t="s">
        <v>61</v>
      </c>
      <c r="B283" t="s">
        <v>226</v>
      </c>
      <c r="C283" t="s">
        <v>135</v>
      </c>
      <c r="D283" s="1" t="str">
        <f>VLOOKUP(athlete_entries[[#This Row],[CATEGORY]],Categories!$A$1:$F$106,2,FALSE)</f>
        <v>Individual</v>
      </c>
      <c r="E283" s="1" t="str">
        <f>VLOOKUP(athlete_entries[[#This Row],[CATEGORY]],Categories!$A$1:$F$106,3,FALSE)</f>
        <v>Sparring</v>
      </c>
      <c r="F283" s="1" t="str">
        <f>VLOOKUP(athlete_entries[[#This Row],[CATEGORY]],Categories!$A$1:$F$106,4,FALSE)</f>
        <v>Junior</v>
      </c>
      <c r="G283" s="1" t="str">
        <f>VLOOKUP(athlete_entries[[#This Row],[CATEGORY]],Categories!$A$1:$F$106,5,FALSE)</f>
        <v>Female</v>
      </c>
      <c r="H283" s="1" t="str">
        <f>VLOOKUP(athlete_entries[[#This Row],[CATEGORY]],Categories!$A$1:$F$106,6,FALSE)</f>
        <v>A+B G04-D06</v>
      </c>
      <c r="I283" s="1" t="str">
        <f t="array" ref="I283">_xlfn.IFNA(INDEX(Results__5[#All],MATCH(athlete_entries[[#This Row],[CATEGORY]]&amp;athlete_entries[[#This Row],[Name]],Results__5[[#All],[Category]]&amp;Results__5[[#All],[Name]],0),MATCH(athlete_entries[[#Headers],[Result]],Results__5[#Headers],0)),"0. None")</f>
        <v>0. None</v>
      </c>
      <c r="J283" s="1" t="str">
        <f>IF(AND(athlete_entries[[#This Row],[Result]]="2. Silver",K283=2),"0. None",IF(AND(athlete_entries[[#This Row],[Result]]="3. Bronze",K283=3),"0. None",athlete_entries[[#This Row],[Result]]))</f>
        <v>0. None</v>
      </c>
      <c r="K283" s="1">
        <f>INDEX(Categories_and_entries__2[[#All],[Category]:[Entries]],MATCH(athlete_entries[[#This Row],[CATEGORY]],Categories_and_entries__2[[#All],[Category]],0),MATCH("Entries",Categories_and_entries__2[[#Headers],[Category]:[Entries]],0))</f>
        <v>6</v>
      </c>
      <c r="L283" s="1">
        <f>COUNTIFS(athlete_entries[CATEGORY],athlete_entries[[#This Row],[CATEGORY]],athlete_entries[Club Full],athlete_entries[[#This Row],[Club Full]])</f>
        <v>1</v>
      </c>
      <c r="M283" s="1" t="str">
        <f>INDEX(Participation_Count_Clubs__24[#All],MATCH(athlete_entries[[#This Row],[Club Full]],Participation_Count_Clubs__24[[#All],[Club Full]],0),MATCH("Club Size Entries",Participation_Count_Clubs__24[#Headers],0))</f>
        <v>L</v>
      </c>
    </row>
    <row r="284" spans="1:13" x14ac:dyDescent="0.25">
      <c r="A284" t="s">
        <v>62</v>
      </c>
      <c r="B284" t="s">
        <v>246</v>
      </c>
      <c r="C284" t="s">
        <v>135</v>
      </c>
      <c r="D284" s="1" t="str">
        <f>VLOOKUP(athlete_entries[[#This Row],[CATEGORY]],Categories!$A$1:$F$106,2,FALSE)</f>
        <v>Individual</v>
      </c>
      <c r="E284" s="1" t="str">
        <f>VLOOKUP(athlete_entries[[#This Row],[CATEGORY]],Categories!$A$1:$F$106,3,FALSE)</f>
        <v>Sparring</v>
      </c>
      <c r="F284" s="1" t="str">
        <f>VLOOKUP(athlete_entries[[#This Row],[CATEGORY]],Categories!$A$1:$F$106,4,FALSE)</f>
        <v>Junior</v>
      </c>
      <c r="G284" s="1" t="str">
        <f>VLOOKUP(athlete_entries[[#This Row],[CATEGORY]],Categories!$A$1:$F$106,5,FALSE)</f>
        <v>Female</v>
      </c>
      <c r="H284" s="1" t="str">
        <f>VLOOKUP(athlete_entries[[#This Row],[CATEGORY]],Categories!$A$1:$F$106,6,FALSE)</f>
        <v>A+B G04-D06</v>
      </c>
      <c r="I284" s="1" t="str">
        <f t="array" ref="I284">_xlfn.IFNA(INDEX(Results__5[#All],MATCH(athlete_entries[[#This Row],[CATEGORY]]&amp;athlete_entries[[#This Row],[Name]],Results__5[[#All],[Category]]&amp;Results__5[[#All],[Name]],0),MATCH(athlete_entries[[#Headers],[Result]],Results__5[#Headers],0)),"0. None")</f>
        <v>0. None</v>
      </c>
      <c r="J284" s="1" t="str">
        <f>IF(AND(athlete_entries[[#This Row],[Result]]="2. Silver",K284=2),"0. None",IF(AND(athlete_entries[[#This Row],[Result]]="3. Bronze",K284=3),"0. None",athlete_entries[[#This Row],[Result]]))</f>
        <v>0. None</v>
      </c>
      <c r="K284" s="1">
        <f>INDEX(Categories_and_entries__2[[#All],[Category]:[Entries]],MATCH(athlete_entries[[#This Row],[CATEGORY]],Categories_and_entries__2[[#All],[Category]],0),MATCH("Entries",Categories_and_entries__2[[#Headers],[Category]:[Entries]],0))</f>
        <v>6</v>
      </c>
      <c r="L284" s="1">
        <f>COUNTIFS(athlete_entries[CATEGORY],athlete_entries[[#This Row],[CATEGORY]],athlete_entries[Club Full],athlete_entries[[#This Row],[Club Full]])</f>
        <v>1</v>
      </c>
      <c r="M284" s="1" t="str">
        <f>INDEX(Participation_Count_Clubs__24[#All],MATCH(athlete_entries[[#This Row],[Club Full]],Participation_Count_Clubs__24[[#All],[Club Full]],0),MATCH("Club Size Entries",Participation_Count_Clubs__24[#Headers],0))</f>
        <v>L</v>
      </c>
    </row>
    <row r="285" spans="1:13" x14ac:dyDescent="0.25">
      <c r="A285" t="s">
        <v>75</v>
      </c>
      <c r="B285" t="s">
        <v>537</v>
      </c>
      <c r="C285" t="s">
        <v>135</v>
      </c>
      <c r="D285" s="1" t="str">
        <f>VLOOKUP(athlete_entries[[#This Row],[CATEGORY]],Categories!$A$1:$F$106,2,FALSE)</f>
        <v>Individual</v>
      </c>
      <c r="E285" s="1" t="str">
        <f>VLOOKUP(athlete_entries[[#This Row],[CATEGORY]],Categories!$A$1:$F$106,3,FALSE)</f>
        <v>Sparring</v>
      </c>
      <c r="F285" s="1" t="str">
        <f>VLOOKUP(athlete_entries[[#This Row],[CATEGORY]],Categories!$A$1:$F$106,4,FALSE)</f>
        <v>Junior</v>
      </c>
      <c r="G285" s="1" t="str">
        <f>VLOOKUP(athlete_entries[[#This Row],[CATEGORY]],Categories!$A$1:$F$106,5,FALSE)</f>
        <v>Male</v>
      </c>
      <c r="H285" s="1" t="str">
        <f>VLOOKUP(athlete_entries[[#This Row],[CATEGORY]],Categories!$A$1:$F$106,6,FALSE)</f>
        <v>B G04-G01</v>
      </c>
      <c r="I285" s="1" t="str">
        <f t="array" ref="I285">_xlfn.IFNA(INDEX(Results__5[#All],MATCH(athlete_entries[[#This Row],[CATEGORY]]&amp;athlete_entries[[#This Row],[Name]],Results__5[[#All],[Category]]&amp;Results__5[[#All],[Name]],0),MATCH(athlete_entries[[#Headers],[Result]],Results__5[#Headers],0)),"0. None")</f>
        <v>0. None</v>
      </c>
      <c r="J285" s="1" t="str">
        <f>IF(AND(athlete_entries[[#This Row],[Result]]="2. Silver",K285=2),"0. None",IF(AND(athlete_entries[[#This Row],[Result]]="3. Bronze",K285=3),"0. None",athlete_entries[[#This Row],[Result]]))</f>
        <v>0. None</v>
      </c>
      <c r="K285" s="1">
        <f>INDEX(Categories_and_entries__2[[#All],[Category]:[Entries]],MATCH(athlete_entries[[#This Row],[CATEGORY]],Categories_and_entries__2[[#All],[Category]],0),MATCH("Entries",Categories_and_entries__2[[#Headers],[Category]:[Entries]],0))</f>
        <v>4</v>
      </c>
      <c r="L285" s="1">
        <f>COUNTIFS(athlete_entries[CATEGORY],athlete_entries[[#This Row],[CATEGORY]],athlete_entries[Club Full],athlete_entries[[#This Row],[Club Full]])</f>
        <v>2</v>
      </c>
      <c r="M285" s="1" t="str">
        <f>INDEX(Participation_Count_Clubs__24[#All],MATCH(athlete_entries[[#This Row],[Club Full]],Participation_Count_Clubs__24[[#All],[Club Full]],0),MATCH("Club Size Entries",Participation_Count_Clubs__24[#Headers],0))</f>
        <v>L</v>
      </c>
    </row>
    <row r="286" spans="1:13" x14ac:dyDescent="0.25">
      <c r="A286" t="s">
        <v>75</v>
      </c>
      <c r="B286" t="s">
        <v>134</v>
      </c>
      <c r="C286" t="s">
        <v>135</v>
      </c>
      <c r="D286" s="1" t="str">
        <f>VLOOKUP(athlete_entries[[#This Row],[CATEGORY]],Categories!$A$1:$F$106,2,FALSE)</f>
        <v>Individual</v>
      </c>
      <c r="E286" s="1" t="str">
        <f>VLOOKUP(athlete_entries[[#This Row],[CATEGORY]],Categories!$A$1:$F$106,3,FALSE)</f>
        <v>Sparring</v>
      </c>
      <c r="F286" s="1" t="str">
        <f>VLOOKUP(athlete_entries[[#This Row],[CATEGORY]],Categories!$A$1:$F$106,4,FALSE)</f>
        <v>Junior</v>
      </c>
      <c r="G286" s="1" t="str">
        <f>VLOOKUP(athlete_entries[[#This Row],[CATEGORY]],Categories!$A$1:$F$106,5,FALSE)</f>
        <v>Male</v>
      </c>
      <c r="H286" s="1" t="str">
        <f>VLOOKUP(athlete_entries[[#This Row],[CATEGORY]],Categories!$A$1:$F$106,6,FALSE)</f>
        <v>B G04-G01</v>
      </c>
      <c r="I286" s="1" t="str">
        <f t="array" ref="I286">_xlfn.IFNA(INDEX(Results__5[#All],MATCH(athlete_entries[[#This Row],[CATEGORY]]&amp;athlete_entries[[#This Row],[Name]],Results__5[[#All],[Category]]&amp;Results__5[[#All],[Name]],0),MATCH(athlete_entries[[#Headers],[Result]],Results__5[#Headers],0)),"0. None")</f>
        <v>3. Bronze</v>
      </c>
      <c r="J286" s="1" t="str">
        <f>IF(AND(athlete_entries[[#This Row],[Result]]="2. Silver",K286=2),"0. None",IF(AND(athlete_entries[[#This Row],[Result]]="3. Bronze",K286=3),"0. None",athlete_entries[[#This Row],[Result]]))</f>
        <v>3. Bronze</v>
      </c>
      <c r="K286" s="1">
        <f>INDEX(Categories_and_entries__2[[#All],[Category]:[Entries]],MATCH(athlete_entries[[#This Row],[CATEGORY]],Categories_and_entries__2[[#All],[Category]],0),MATCH("Entries",Categories_and_entries__2[[#Headers],[Category]:[Entries]],0))</f>
        <v>4</v>
      </c>
      <c r="L286" s="1">
        <f>COUNTIFS(athlete_entries[CATEGORY],athlete_entries[[#This Row],[CATEGORY]],athlete_entries[Club Full],athlete_entries[[#This Row],[Club Full]])</f>
        <v>2</v>
      </c>
      <c r="M286" s="1" t="str">
        <f>INDEX(Participation_Count_Clubs__24[#All],MATCH(athlete_entries[[#This Row],[Club Full]],Participation_Count_Clubs__24[[#All],[Club Full]],0),MATCH("Club Size Entries",Participation_Count_Clubs__24[#Headers],0))</f>
        <v>L</v>
      </c>
    </row>
    <row r="287" spans="1:13" x14ac:dyDescent="0.25">
      <c r="A287" t="s">
        <v>76</v>
      </c>
      <c r="B287" t="s">
        <v>538</v>
      </c>
      <c r="C287" t="s">
        <v>135</v>
      </c>
      <c r="D287" s="1" t="str">
        <f>VLOOKUP(athlete_entries[[#This Row],[CATEGORY]],Categories!$A$1:$F$106,2,FALSE)</f>
        <v>Individual</v>
      </c>
      <c r="E287" s="1" t="str">
        <f>VLOOKUP(athlete_entries[[#This Row],[CATEGORY]],Categories!$A$1:$F$106,3,FALSE)</f>
        <v>Sparring</v>
      </c>
      <c r="F287" s="1" t="str">
        <f>VLOOKUP(athlete_entries[[#This Row],[CATEGORY]],Categories!$A$1:$F$106,4,FALSE)</f>
        <v>Junior</v>
      </c>
      <c r="G287" s="1" t="str">
        <f>VLOOKUP(athlete_entries[[#This Row],[CATEGORY]],Categories!$A$1:$F$106,5,FALSE)</f>
        <v>Male</v>
      </c>
      <c r="H287" s="1" t="str">
        <f>VLOOKUP(athlete_entries[[#This Row],[CATEGORY]],Categories!$A$1:$F$106,6,FALSE)</f>
        <v>B G04-G01</v>
      </c>
      <c r="I287" s="1" t="str">
        <f t="array" ref="I287">_xlfn.IFNA(INDEX(Results__5[#All],MATCH(athlete_entries[[#This Row],[CATEGORY]]&amp;athlete_entries[[#This Row],[Name]],Results__5[[#All],[Category]]&amp;Results__5[[#All],[Name]],0),MATCH(athlete_entries[[#Headers],[Result]],Results__5[#Headers],0)),"0. None")</f>
        <v>0. None</v>
      </c>
      <c r="J287" s="1" t="str">
        <f>IF(AND(athlete_entries[[#This Row],[Result]]="2. Silver",K287=2),"0. None",IF(AND(athlete_entries[[#This Row],[Result]]="3. Bronze",K287=3),"0. None",athlete_entries[[#This Row],[Result]]))</f>
        <v>0. None</v>
      </c>
      <c r="K287" s="1">
        <f>INDEX(Categories_and_entries__2[[#All],[Category]:[Entries]],MATCH(athlete_entries[[#This Row],[CATEGORY]],Categories_and_entries__2[[#All],[Category]],0),MATCH("Entries",Categories_and_entries__2[[#Headers],[Category]:[Entries]],0))</f>
        <v>4</v>
      </c>
      <c r="L287" s="1">
        <f>COUNTIFS(athlete_entries[CATEGORY],athlete_entries[[#This Row],[CATEGORY]],athlete_entries[Club Full],athlete_entries[[#This Row],[Club Full]])</f>
        <v>1</v>
      </c>
      <c r="M287" s="1" t="str">
        <f>INDEX(Participation_Count_Clubs__24[#All],MATCH(athlete_entries[[#This Row],[Club Full]],Participation_Count_Clubs__24[[#All],[Club Full]],0),MATCH("Club Size Entries",Participation_Count_Clubs__24[#Headers],0))</f>
        <v>L</v>
      </c>
    </row>
    <row r="288" spans="1:13" x14ac:dyDescent="0.25">
      <c r="A288" t="s">
        <v>77</v>
      </c>
      <c r="B288" t="s">
        <v>309</v>
      </c>
      <c r="C288" t="s">
        <v>135</v>
      </c>
      <c r="D288" s="1" t="str">
        <f>VLOOKUP(athlete_entries[[#This Row],[CATEGORY]],Categories!$A$1:$F$106,2,FALSE)</f>
        <v>Individual</v>
      </c>
      <c r="E288" s="1" t="str">
        <f>VLOOKUP(athlete_entries[[#This Row],[CATEGORY]],Categories!$A$1:$F$106,3,FALSE)</f>
        <v>Sparring</v>
      </c>
      <c r="F288" s="1" t="str">
        <f>VLOOKUP(athlete_entries[[#This Row],[CATEGORY]],Categories!$A$1:$F$106,4,FALSE)</f>
        <v>Junior</v>
      </c>
      <c r="G288" s="1" t="str">
        <f>VLOOKUP(athlete_entries[[#This Row],[CATEGORY]],Categories!$A$1:$F$106,5,FALSE)</f>
        <v>Male</v>
      </c>
      <c r="H288" s="1" t="str">
        <f>VLOOKUP(athlete_entries[[#This Row],[CATEGORY]],Categories!$A$1:$F$106,6,FALSE)</f>
        <v>C G10-G05</v>
      </c>
      <c r="I288" s="1" t="str">
        <f t="array" ref="I288">_xlfn.IFNA(INDEX(Results__5[#All],MATCH(athlete_entries[[#This Row],[CATEGORY]]&amp;athlete_entries[[#This Row],[Name]],Results__5[[#All],[Category]]&amp;Results__5[[#All],[Name]],0),MATCH(athlete_entries[[#Headers],[Result]],Results__5[#Headers],0)),"0. None")</f>
        <v>2. Silver</v>
      </c>
      <c r="J288" s="1" t="str">
        <f>IF(AND(athlete_entries[[#This Row],[Result]]="2. Silver",K288=2),"0. None",IF(AND(athlete_entries[[#This Row],[Result]]="3. Bronze",K288=3),"0. None",athlete_entries[[#This Row],[Result]]))</f>
        <v>2. Silver</v>
      </c>
      <c r="K288" s="1">
        <f>INDEX(Categories_and_entries__2[[#All],[Category]:[Entries]],MATCH(athlete_entries[[#This Row],[CATEGORY]],Categories_and_entries__2[[#All],[Category]],0),MATCH("Entries",Categories_and_entries__2[[#Headers],[Category]:[Entries]],0))</f>
        <v>4</v>
      </c>
      <c r="L288" s="1">
        <f>COUNTIFS(athlete_entries[CATEGORY],athlete_entries[[#This Row],[CATEGORY]],athlete_entries[Club Full],athlete_entries[[#This Row],[Club Full]])</f>
        <v>2</v>
      </c>
      <c r="M288" s="1" t="str">
        <f>INDEX(Participation_Count_Clubs__24[#All],MATCH(athlete_entries[[#This Row],[Club Full]],Participation_Count_Clubs__24[[#All],[Club Full]],0),MATCH("Club Size Entries",Participation_Count_Clubs__24[#Headers],0))</f>
        <v>L</v>
      </c>
    </row>
    <row r="289" spans="1:13" x14ac:dyDescent="0.25">
      <c r="A289" t="s">
        <v>77</v>
      </c>
      <c r="B289" t="s">
        <v>539</v>
      </c>
      <c r="C289" t="s">
        <v>135</v>
      </c>
      <c r="D289" s="1" t="str">
        <f>VLOOKUP(athlete_entries[[#This Row],[CATEGORY]],Categories!$A$1:$F$106,2,FALSE)</f>
        <v>Individual</v>
      </c>
      <c r="E289" s="1" t="str">
        <f>VLOOKUP(athlete_entries[[#This Row],[CATEGORY]],Categories!$A$1:$F$106,3,FALSE)</f>
        <v>Sparring</v>
      </c>
      <c r="F289" s="1" t="str">
        <f>VLOOKUP(athlete_entries[[#This Row],[CATEGORY]],Categories!$A$1:$F$106,4,FALSE)</f>
        <v>Junior</v>
      </c>
      <c r="G289" s="1" t="str">
        <f>VLOOKUP(athlete_entries[[#This Row],[CATEGORY]],Categories!$A$1:$F$106,5,FALSE)</f>
        <v>Male</v>
      </c>
      <c r="H289" s="1" t="str">
        <f>VLOOKUP(athlete_entries[[#This Row],[CATEGORY]],Categories!$A$1:$F$106,6,FALSE)</f>
        <v>C G10-G05</v>
      </c>
      <c r="I289" s="1" t="str">
        <f t="array" ref="I289">_xlfn.IFNA(INDEX(Results__5[#All],MATCH(athlete_entries[[#This Row],[CATEGORY]]&amp;athlete_entries[[#This Row],[Name]],Results__5[[#All],[Category]]&amp;Results__5[[#All],[Name]],0),MATCH(athlete_entries[[#Headers],[Result]],Results__5[#Headers],0)),"0. None")</f>
        <v>0. None</v>
      </c>
      <c r="J289" s="1" t="str">
        <f>IF(AND(athlete_entries[[#This Row],[Result]]="2. Silver",K289=2),"0. None",IF(AND(athlete_entries[[#This Row],[Result]]="3. Bronze",K289=3),"0. None",athlete_entries[[#This Row],[Result]]))</f>
        <v>0. None</v>
      </c>
      <c r="K289" s="1">
        <f>INDEX(Categories_and_entries__2[[#All],[Category]:[Entries]],MATCH(athlete_entries[[#This Row],[CATEGORY]],Categories_and_entries__2[[#All],[Category]],0),MATCH("Entries",Categories_and_entries__2[[#Headers],[Category]:[Entries]],0))</f>
        <v>4</v>
      </c>
      <c r="L289" s="1">
        <f>COUNTIFS(athlete_entries[CATEGORY],athlete_entries[[#This Row],[CATEGORY]],athlete_entries[Club Full],athlete_entries[[#This Row],[Club Full]])</f>
        <v>2</v>
      </c>
      <c r="M289" s="1" t="str">
        <f>INDEX(Participation_Count_Clubs__24[#All],MATCH(athlete_entries[[#This Row],[Club Full]],Participation_Count_Clubs__24[[#All],[Club Full]],0),MATCH("Club Size Entries",Participation_Count_Clubs__24[#Headers],0))</f>
        <v>L</v>
      </c>
    </row>
    <row r="290" spans="1:13" x14ac:dyDescent="0.25">
      <c r="A290" t="s">
        <v>88</v>
      </c>
      <c r="B290" t="s">
        <v>324</v>
      </c>
      <c r="C290" t="s">
        <v>135</v>
      </c>
      <c r="D290" s="1" t="str">
        <f>VLOOKUP(athlete_entries[[#This Row],[CATEGORY]],Categories!$A$1:$F$106,2,FALSE)</f>
        <v>Individual</v>
      </c>
      <c r="E290" s="1" t="str">
        <f>VLOOKUP(athlete_entries[[#This Row],[CATEGORY]],Categories!$A$1:$F$106,3,FALSE)</f>
        <v>Sparring</v>
      </c>
      <c r="F290" s="1" t="str">
        <f>VLOOKUP(athlete_entries[[#This Row],[CATEGORY]],Categories!$A$1:$F$106,4,FALSE)</f>
        <v>Senior</v>
      </c>
      <c r="G290" s="1" t="str">
        <f>VLOOKUP(athlete_entries[[#This Row],[CATEGORY]],Categories!$A$1:$F$106,5,FALSE)</f>
        <v>Male</v>
      </c>
      <c r="H290" s="1" t="str">
        <f>VLOOKUP(athlete_entries[[#This Row],[CATEGORY]],Categories!$A$1:$F$106,6,FALSE)</f>
        <v>A+B G04-D06</v>
      </c>
      <c r="I290" s="1" t="str">
        <f t="array" ref="I290">_xlfn.IFNA(INDEX(Results__5[#All],MATCH(athlete_entries[[#This Row],[CATEGORY]]&amp;athlete_entries[[#This Row],[Name]],Results__5[[#All],[Category]]&amp;Results__5[[#All],[Name]],0),MATCH(athlete_entries[[#Headers],[Result]],Results__5[#Headers],0)),"0. None")</f>
        <v>0. None</v>
      </c>
      <c r="J290" s="1" t="str">
        <f>IF(AND(athlete_entries[[#This Row],[Result]]="2. Silver",K290=2),"0. None",IF(AND(athlete_entries[[#This Row],[Result]]="3. Bronze",K290=3),"0. None",athlete_entries[[#This Row],[Result]]))</f>
        <v>0. None</v>
      </c>
      <c r="K290" s="1">
        <f>INDEX(Categories_and_entries__2[[#All],[Category]:[Entries]],MATCH(athlete_entries[[#This Row],[CATEGORY]],Categories_and_entries__2[[#All],[Category]],0),MATCH("Entries",Categories_and_entries__2[[#Headers],[Category]:[Entries]],0))</f>
        <v>6</v>
      </c>
      <c r="L290" s="1">
        <f>COUNTIFS(athlete_entries[CATEGORY],athlete_entries[[#This Row],[CATEGORY]],athlete_entries[Club Full],athlete_entries[[#This Row],[Club Full]])</f>
        <v>1</v>
      </c>
      <c r="M290" s="1" t="str">
        <f>INDEX(Participation_Count_Clubs__24[#All],MATCH(athlete_entries[[#This Row],[Club Full]],Participation_Count_Clubs__24[[#All],[Club Full]],0),MATCH("Club Size Entries",Participation_Count_Clubs__24[#Headers],0))</f>
        <v>L</v>
      </c>
    </row>
    <row r="291" spans="1:13" x14ac:dyDescent="0.25">
      <c r="A291" t="s">
        <v>92</v>
      </c>
      <c r="B291" t="s">
        <v>386</v>
      </c>
      <c r="C291" t="s">
        <v>135</v>
      </c>
      <c r="D291" s="1" t="str">
        <f>VLOOKUP(athlete_entries[[#This Row],[CATEGORY]],Categories!$A$1:$F$106,2,FALSE)</f>
        <v>Individual</v>
      </c>
      <c r="E291" s="1" t="str">
        <f>VLOOKUP(athlete_entries[[#This Row],[CATEGORY]],Categories!$A$1:$F$106,3,FALSE)</f>
        <v>Sparring</v>
      </c>
      <c r="F291" s="1" t="str">
        <f>VLOOKUP(athlete_entries[[#This Row],[CATEGORY]],Categories!$A$1:$F$106,4,FALSE)</f>
        <v>Senior</v>
      </c>
      <c r="G291" s="1" t="str">
        <f>VLOOKUP(athlete_entries[[#This Row],[CATEGORY]],Categories!$A$1:$F$106,5,FALSE)</f>
        <v>Male</v>
      </c>
      <c r="H291" s="1" t="str">
        <f>VLOOKUP(athlete_entries[[#This Row],[CATEGORY]],Categories!$A$1:$F$106,6,FALSE)</f>
        <v>C G10-G05</v>
      </c>
      <c r="I291" s="1" t="str">
        <f t="array" ref="I291">_xlfn.IFNA(INDEX(Results__5[#All],MATCH(athlete_entries[[#This Row],[CATEGORY]]&amp;athlete_entries[[#This Row],[Name]],Results__5[[#All],[Category]]&amp;Results__5[[#All],[Name]],0),MATCH(athlete_entries[[#Headers],[Result]],Results__5[#Headers],0)),"0. None")</f>
        <v>3. Bronze</v>
      </c>
      <c r="J291" s="1" t="str">
        <f>IF(AND(athlete_entries[[#This Row],[Result]]="2. Silver",K291=2),"0. None",IF(AND(athlete_entries[[#This Row],[Result]]="3. Bronze",K291=3),"0. None",athlete_entries[[#This Row],[Result]]))</f>
        <v>3. Bronze</v>
      </c>
      <c r="K291" s="1">
        <f>INDEX(Categories_and_entries__2[[#All],[Category]:[Entries]],MATCH(athlete_entries[[#This Row],[CATEGORY]],Categories_and_entries__2[[#All],[Category]],0),MATCH("Entries",Categories_and_entries__2[[#Headers],[Category]:[Entries]],0))</f>
        <v>5</v>
      </c>
      <c r="L291" s="1">
        <f>COUNTIFS(athlete_entries[CATEGORY],athlete_entries[[#This Row],[CATEGORY]],athlete_entries[Club Full],athlete_entries[[#This Row],[Club Full]])</f>
        <v>1</v>
      </c>
      <c r="M291" s="1" t="str">
        <f>INDEX(Participation_Count_Clubs__24[#All],MATCH(athlete_entries[[#This Row],[Club Full]],Participation_Count_Clubs__24[[#All],[Club Full]],0),MATCH("Club Size Entries",Participation_Count_Clubs__24[#Headers],0))</f>
        <v>L</v>
      </c>
    </row>
    <row r="292" spans="1:13" x14ac:dyDescent="0.25">
      <c r="A292" t="s">
        <v>99</v>
      </c>
      <c r="B292" t="s">
        <v>226</v>
      </c>
      <c r="C292" t="s">
        <v>135</v>
      </c>
      <c r="D292" s="1" t="str">
        <f>VLOOKUP(athlete_entries[[#This Row],[CATEGORY]],Categories!$A$1:$F$106,2,FALSE)</f>
        <v>Individual</v>
      </c>
      <c r="E292" s="1" t="str">
        <f>VLOOKUP(athlete_entries[[#This Row],[CATEGORY]],Categories!$A$1:$F$106,3,FALSE)</f>
        <v>Power</v>
      </c>
      <c r="F292" s="1" t="str">
        <f>VLOOKUP(athlete_entries[[#This Row],[CATEGORY]],Categories!$A$1:$F$106,4,FALSE)</f>
        <v>Junior</v>
      </c>
      <c r="G292" s="1" t="str">
        <f>VLOOKUP(athlete_entries[[#This Row],[CATEGORY]],Categories!$A$1:$F$106,5,FALSE)</f>
        <v>Female</v>
      </c>
      <c r="H292" s="1" t="str">
        <f>VLOOKUP(athlete_entries[[#This Row],[CATEGORY]],Categories!$A$1:$F$106,6,FALSE)</f>
        <v>A+B G04-D06</v>
      </c>
      <c r="I292" s="1" t="str">
        <f t="array" ref="I292">_xlfn.IFNA(INDEX(Results__5[#All],MATCH(athlete_entries[[#This Row],[CATEGORY]]&amp;athlete_entries[[#This Row],[Name]],Results__5[[#All],[Category]]&amp;Results__5[[#All],[Name]],0),MATCH(athlete_entries[[#Headers],[Result]],Results__5[#Headers],0)),"0. None")</f>
        <v>1. Gold</v>
      </c>
      <c r="J292" s="1" t="str">
        <f>IF(AND(athlete_entries[[#This Row],[Result]]="2. Silver",K292=2),"0. None",IF(AND(athlete_entries[[#This Row],[Result]]="3. Bronze",K292=3),"0. None",athlete_entries[[#This Row],[Result]]))</f>
        <v>1. Gold</v>
      </c>
      <c r="K292" s="1">
        <f>INDEX(Categories_and_entries__2[[#All],[Category]:[Entries]],MATCH(athlete_entries[[#This Row],[CATEGORY]],Categories_and_entries__2[[#All],[Category]],0),MATCH("Entries",Categories_and_entries__2[[#Headers],[Category]:[Entries]],0))</f>
        <v>7</v>
      </c>
      <c r="L292" s="1">
        <f>COUNTIFS(athlete_entries[CATEGORY],athlete_entries[[#This Row],[CATEGORY]],athlete_entries[Club Full],athlete_entries[[#This Row],[Club Full]])</f>
        <v>1</v>
      </c>
      <c r="M292" s="1" t="str">
        <f>INDEX(Participation_Count_Clubs__24[#All],MATCH(athlete_entries[[#This Row],[Club Full]],Participation_Count_Clubs__24[[#All],[Club Full]],0),MATCH("Club Size Entries",Participation_Count_Clubs__24[#Headers],0))</f>
        <v>L</v>
      </c>
    </row>
    <row r="293" spans="1:13" x14ac:dyDescent="0.25">
      <c r="A293" t="s">
        <v>100</v>
      </c>
      <c r="B293" t="s">
        <v>649</v>
      </c>
      <c r="C293" t="s">
        <v>135</v>
      </c>
      <c r="D293" s="1" t="str">
        <f>VLOOKUP(athlete_entries[[#This Row],[CATEGORY]],Categories!$A$1:$F$106,2,FALSE)</f>
        <v>Individual</v>
      </c>
      <c r="E293" s="1" t="str">
        <f>VLOOKUP(athlete_entries[[#This Row],[CATEGORY]],Categories!$A$1:$F$106,3,FALSE)</f>
        <v>Power</v>
      </c>
      <c r="F293" s="1" t="str">
        <f>VLOOKUP(athlete_entries[[#This Row],[CATEGORY]],Categories!$A$1:$F$106,4,FALSE)</f>
        <v>Junior</v>
      </c>
      <c r="G293" s="1" t="str">
        <f>VLOOKUP(athlete_entries[[#This Row],[CATEGORY]],Categories!$A$1:$F$106,5,FALSE)</f>
        <v>Male</v>
      </c>
      <c r="H293" s="1" t="str">
        <f>VLOOKUP(athlete_entries[[#This Row],[CATEGORY]],Categories!$A$1:$F$106,6,FALSE)</f>
        <v>A+B G04-D06</v>
      </c>
      <c r="I293" s="1" t="str">
        <f t="array" ref="I293">_xlfn.IFNA(INDEX(Results__5[#All],MATCH(athlete_entries[[#This Row],[CATEGORY]]&amp;athlete_entries[[#This Row],[Name]],Results__5[[#All],[Category]]&amp;Results__5[[#All],[Name]],0),MATCH(athlete_entries[[#Headers],[Result]],Results__5[#Headers],0)),"0. None")</f>
        <v>0. None</v>
      </c>
      <c r="J293" s="1" t="str">
        <f>IF(AND(athlete_entries[[#This Row],[Result]]="2. Silver",K293=2),"0. None",IF(AND(athlete_entries[[#This Row],[Result]]="3. Bronze",K293=3),"0. None",athlete_entries[[#This Row],[Result]]))</f>
        <v>0. None</v>
      </c>
      <c r="K293" s="1">
        <f>INDEX(Categories_and_entries__2[[#All],[Category]:[Entries]],MATCH(athlete_entries[[#This Row],[CATEGORY]],Categories_and_entries__2[[#All],[Category]],0),MATCH("Entries",Categories_and_entries__2[[#Headers],[Category]:[Entries]],0))</f>
        <v>12</v>
      </c>
      <c r="L293" s="1">
        <f>COUNTIFS(athlete_entries[CATEGORY],athlete_entries[[#This Row],[CATEGORY]],athlete_entries[Club Full],athlete_entries[[#This Row],[Club Full]])</f>
        <v>1</v>
      </c>
      <c r="M293" s="1" t="str">
        <f>INDEX(Participation_Count_Clubs__24[#All],MATCH(athlete_entries[[#This Row],[Club Full]],Participation_Count_Clubs__24[[#All],[Club Full]],0),MATCH("Club Size Entries",Participation_Count_Clubs__24[#Headers],0))</f>
        <v>L</v>
      </c>
    </row>
    <row r="294" spans="1:13" x14ac:dyDescent="0.25">
      <c r="A294" t="s">
        <v>101</v>
      </c>
      <c r="B294" t="s">
        <v>730</v>
      </c>
      <c r="C294" t="s">
        <v>135</v>
      </c>
      <c r="D294" s="1" t="str">
        <f>VLOOKUP(athlete_entries[[#This Row],[CATEGORY]],Categories!$A$1:$F$106,2,FALSE)</f>
        <v>Individual</v>
      </c>
      <c r="E294" s="1" t="str">
        <f>VLOOKUP(athlete_entries[[#This Row],[CATEGORY]],Categories!$A$1:$F$106,3,FALSE)</f>
        <v>Power</v>
      </c>
      <c r="F294" s="1" t="str">
        <f>VLOOKUP(athlete_entries[[#This Row],[CATEGORY]],Categories!$A$1:$F$106,4,FALSE)</f>
        <v>Senior</v>
      </c>
      <c r="G294" s="1" t="str">
        <f>VLOOKUP(athlete_entries[[#This Row],[CATEGORY]],Categories!$A$1:$F$106,5,FALSE)</f>
        <v>Male</v>
      </c>
      <c r="H294" s="1" t="str">
        <f>VLOOKUP(athlete_entries[[#This Row],[CATEGORY]],Categories!$A$1:$F$106,6,FALSE)</f>
        <v>A+B G04-D06</v>
      </c>
      <c r="I294" s="1" t="str">
        <f t="array" ref="I294">_xlfn.IFNA(INDEX(Results__5[#All],MATCH(athlete_entries[[#This Row],[CATEGORY]]&amp;athlete_entries[[#This Row],[Name]],Results__5[[#All],[Category]]&amp;Results__5[[#All],[Name]],0),MATCH(athlete_entries[[#Headers],[Result]],Results__5[#Headers],0)),"0. None")</f>
        <v>0. None</v>
      </c>
      <c r="J294" s="1" t="str">
        <f>IF(AND(athlete_entries[[#This Row],[Result]]="2. Silver",K294=2),"0. None",IF(AND(athlete_entries[[#This Row],[Result]]="3. Bronze",K294=3),"0. None",athlete_entries[[#This Row],[Result]]))</f>
        <v>0. None</v>
      </c>
      <c r="K294" s="1">
        <f>INDEX(Categories_and_entries__2[[#All],[Category]:[Entries]],MATCH(athlete_entries[[#This Row],[CATEGORY]],Categories_and_entries__2[[#All],[Category]],0),MATCH("Entries",Categories_and_entries__2[[#Headers],[Category]:[Entries]],0))</f>
        <v>12</v>
      </c>
      <c r="L294" s="1">
        <f>COUNTIFS(athlete_entries[CATEGORY],athlete_entries[[#This Row],[CATEGORY]],athlete_entries[Club Full],athlete_entries[[#This Row],[Club Full]])</f>
        <v>5</v>
      </c>
      <c r="M294" s="1" t="str">
        <f>INDEX(Participation_Count_Clubs__24[#All],MATCH(athlete_entries[[#This Row],[Club Full]],Participation_Count_Clubs__24[[#All],[Club Full]],0),MATCH("Club Size Entries",Participation_Count_Clubs__24[#Headers],0))</f>
        <v>L</v>
      </c>
    </row>
    <row r="295" spans="1:13" x14ac:dyDescent="0.25">
      <c r="A295" t="s">
        <v>101</v>
      </c>
      <c r="B295" t="s">
        <v>324</v>
      </c>
      <c r="C295" t="s">
        <v>135</v>
      </c>
      <c r="D295" s="1" t="str">
        <f>VLOOKUP(athlete_entries[[#This Row],[CATEGORY]],Categories!$A$1:$F$106,2,FALSE)</f>
        <v>Individual</v>
      </c>
      <c r="E295" s="1" t="str">
        <f>VLOOKUP(athlete_entries[[#This Row],[CATEGORY]],Categories!$A$1:$F$106,3,FALSE)</f>
        <v>Power</v>
      </c>
      <c r="F295" s="1" t="str">
        <f>VLOOKUP(athlete_entries[[#This Row],[CATEGORY]],Categories!$A$1:$F$106,4,FALSE)</f>
        <v>Senior</v>
      </c>
      <c r="G295" s="1" t="str">
        <f>VLOOKUP(athlete_entries[[#This Row],[CATEGORY]],Categories!$A$1:$F$106,5,FALSE)</f>
        <v>Male</v>
      </c>
      <c r="H295" s="1" t="str">
        <f>VLOOKUP(athlete_entries[[#This Row],[CATEGORY]],Categories!$A$1:$F$106,6,FALSE)</f>
        <v>A+B G04-D06</v>
      </c>
      <c r="I295" s="1" t="str">
        <f t="array" ref="I295">_xlfn.IFNA(INDEX(Results__5[#All],MATCH(athlete_entries[[#This Row],[CATEGORY]]&amp;athlete_entries[[#This Row],[Name]],Results__5[[#All],[Category]]&amp;Results__5[[#All],[Name]],0),MATCH(athlete_entries[[#Headers],[Result]],Results__5[#Headers],0)),"0. None")</f>
        <v>2. Silver</v>
      </c>
      <c r="J295" s="1" t="str">
        <f>IF(AND(athlete_entries[[#This Row],[Result]]="2. Silver",K295=2),"0. None",IF(AND(athlete_entries[[#This Row],[Result]]="3. Bronze",K295=3),"0. None",athlete_entries[[#This Row],[Result]]))</f>
        <v>2. Silver</v>
      </c>
      <c r="K295" s="1">
        <f>INDEX(Categories_and_entries__2[[#All],[Category]:[Entries]],MATCH(athlete_entries[[#This Row],[CATEGORY]],Categories_and_entries__2[[#All],[Category]],0),MATCH("Entries",Categories_and_entries__2[[#Headers],[Category]:[Entries]],0))</f>
        <v>12</v>
      </c>
      <c r="L295" s="1">
        <f>COUNTIFS(athlete_entries[CATEGORY],athlete_entries[[#This Row],[CATEGORY]],athlete_entries[Club Full],athlete_entries[[#This Row],[Club Full]])</f>
        <v>5</v>
      </c>
      <c r="M295" s="1" t="str">
        <f>INDEX(Participation_Count_Clubs__24[#All],MATCH(athlete_entries[[#This Row],[Club Full]],Participation_Count_Clubs__24[[#All],[Club Full]],0),MATCH("Club Size Entries",Participation_Count_Clubs__24[#Headers],0))</f>
        <v>L</v>
      </c>
    </row>
    <row r="296" spans="1:13" x14ac:dyDescent="0.25">
      <c r="A296" t="s">
        <v>101</v>
      </c>
      <c r="B296" t="s">
        <v>731</v>
      </c>
      <c r="C296" t="s">
        <v>135</v>
      </c>
      <c r="D296" s="1" t="str">
        <f>VLOOKUP(athlete_entries[[#This Row],[CATEGORY]],Categories!$A$1:$F$106,2,FALSE)</f>
        <v>Individual</v>
      </c>
      <c r="E296" s="1" t="str">
        <f>VLOOKUP(athlete_entries[[#This Row],[CATEGORY]],Categories!$A$1:$F$106,3,FALSE)</f>
        <v>Power</v>
      </c>
      <c r="F296" s="1" t="str">
        <f>VLOOKUP(athlete_entries[[#This Row],[CATEGORY]],Categories!$A$1:$F$106,4,FALSE)</f>
        <v>Senior</v>
      </c>
      <c r="G296" s="1" t="str">
        <f>VLOOKUP(athlete_entries[[#This Row],[CATEGORY]],Categories!$A$1:$F$106,5,FALSE)</f>
        <v>Male</v>
      </c>
      <c r="H296" s="1" t="str">
        <f>VLOOKUP(athlete_entries[[#This Row],[CATEGORY]],Categories!$A$1:$F$106,6,FALSE)</f>
        <v>A+B G04-D06</v>
      </c>
      <c r="I296" s="1" t="str">
        <f t="array" ref="I296">_xlfn.IFNA(INDEX(Results__5[#All],MATCH(athlete_entries[[#This Row],[CATEGORY]]&amp;athlete_entries[[#This Row],[Name]],Results__5[[#All],[Category]]&amp;Results__5[[#All],[Name]],0),MATCH(athlete_entries[[#Headers],[Result]],Results__5[#Headers],0)),"0. None")</f>
        <v>0. None</v>
      </c>
      <c r="J296" s="1" t="str">
        <f>IF(AND(athlete_entries[[#This Row],[Result]]="2. Silver",K296=2),"0. None",IF(AND(athlete_entries[[#This Row],[Result]]="3. Bronze",K296=3),"0. None",athlete_entries[[#This Row],[Result]]))</f>
        <v>0. None</v>
      </c>
      <c r="K296" s="1">
        <f>INDEX(Categories_and_entries__2[[#All],[Category]:[Entries]],MATCH(athlete_entries[[#This Row],[CATEGORY]],Categories_and_entries__2[[#All],[Category]],0),MATCH("Entries",Categories_and_entries__2[[#Headers],[Category]:[Entries]],0))</f>
        <v>12</v>
      </c>
      <c r="L296" s="1">
        <f>COUNTIFS(athlete_entries[CATEGORY],athlete_entries[[#This Row],[CATEGORY]],athlete_entries[Club Full],athlete_entries[[#This Row],[Club Full]])</f>
        <v>5</v>
      </c>
      <c r="M296" s="1" t="str">
        <f>INDEX(Participation_Count_Clubs__24[#All],MATCH(athlete_entries[[#This Row],[Club Full]],Participation_Count_Clubs__24[[#All],[Club Full]],0),MATCH("Club Size Entries",Participation_Count_Clubs__24[#Headers],0))</f>
        <v>L</v>
      </c>
    </row>
    <row r="297" spans="1:13" x14ac:dyDescent="0.25">
      <c r="A297" t="s">
        <v>101</v>
      </c>
      <c r="B297" t="s">
        <v>678</v>
      </c>
      <c r="C297" t="s">
        <v>135</v>
      </c>
      <c r="D297" s="1" t="str">
        <f>VLOOKUP(athlete_entries[[#This Row],[CATEGORY]],Categories!$A$1:$F$106,2,FALSE)</f>
        <v>Individual</v>
      </c>
      <c r="E297" s="1" t="str">
        <f>VLOOKUP(athlete_entries[[#This Row],[CATEGORY]],Categories!$A$1:$F$106,3,FALSE)</f>
        <v>Power</v>
      </c>
      <c r="F297" s="1" t="str">
        <f>VLOOKUP(athlete_entries[[#This Row],[CATEGORY]],Categories!$A$1:$F$106,4,FALSE)</f>
        <v>Senior</v>
      </c>
      <c r="G297" s="1" t="str">
        <f>VLOOKUP(athlete_entries[[#This Row],[CATEGORY]],Categories!$A$1:$F$106,5,FALSE)</f>
        <v>Male</v>
      </c>
      <c r="H297" s="1" t="str">
        <f>VLOOKUP(athlete_entries[[#This Row],[CATEGORY]],Categories!$A$1:$F$106,6,FALSE)</f>
        <v>A+B G04-D06</v>
      </c>
      <c r="I297" s="1" t="str">
        <f t="array" ref="I297">_xlfn.IFNA(INDEX(Results__5[#All],MATCH(athlete_entries[[#This Row],[CATEGORY]]&amp;athlete_entries[[#This Row],[Name]],Results__5[[#All],[Category]]&amp;Results__5[[#All],[Name]],0),MATCH(athlete_entries[[#Headers],[Result]],Results__5[#Headers],0)),"0. None")</f>
        <v>0. None</v>
      </c>
      <c r="J297" s="1" t="str">
        <f>IF(AND(athlete_entries[[#This Row],[Result]]="2. Silver",K297=2),"0. None",IF(AND(athlete_entries[[#This Row],[Result]]="3. Bronze",K297=3),"0. None",athlete_entries[[#This Row],[Result]]))</f>
        <v>0. None</v>
      </c>
      <c r="K297" s="1">
        <f>INDEX(Categories_and_entries__2[[#All],[Category]:[Entries]],MATCH(athlete_entries[[#This Row],[CATEGORY]],Categories_and_entries__2[[#All],[Category]],0),MATCH("Entries",Categories_and_entries__2[[#Headers],[Category]:[Entries]],0))</f>
        <v>12</v>
      </c>
      <c r="L297" s="1">
        <f>COUNTIFS(athlete_entries[CATEGORY],athlete_entries[[#This Row],[CATEGORY]],athlete_entries[Club Full],athlete_entries[[#This Row],[Club Full]])</f>
        <v>5</v>
      </c>
      <c r="M297" s="1" t="str">
        <f>INDEX(Participation_Count_Clubs__24[#All],MATCH(athlete_entries[[#This Row],[Club Full]],Participation_Count_Clubs__24[[#All],[Club Full]],0),MATCH("Club Size Entries",Participation_Count_Clubs__24[#Headers],0))</f>
        <v>L</v>
      </c>
    </row>
    <row r="298" spans="1:13" x14ac:dyDescent="0.25">
      <c r="A298" t="s">
        <v>101</v>
      </c>
      <c r="B298" t="s">
        <v>388</v>
      </c>
      <c r="C298" t="s">
        <v>135</v>
      </c>
      <c r="D298" s="1" t="str">
        <f>VLOOKUP(athlete_entries[[#This Row],[CATEGORY]],Categories!$A$1:$F$106,2,FALSE)</f>
        <v>Individual</v>
      </c>
      <c r="E298" s="1" t="str">
        <f>VLOOKUP(athlete_entries[[#This Row],[CATEGORY]],Categories!$A$1:$F$106,3,FALSE)</f>
        <v>Power</v>
      </c>
      <c r="F298" s="1" t="str">
        <f>VLOOKUP(athlete_entries[[#This Row],[CATEGORY]],Categories!$A$1:$F$106,4,FALSE)</f>
        <v>Senior</v>
      </c>
      <c r="G298" s="1" t="str">
        <f>VLOOKUP(athlete_entries[[#This Row],[CATEGORY]],Categories!$A$1:$F$106,5,FALSE)</f>
        <v>Male</v>
      </c>
      <c r="H298" s="1" t="str">
        <f>VLOOKUP(athlete_entries[[#This Row],[CATEGORY]],Categories!$A$1:$F$106,6,FALSE)</f>
        <v>A+B G04-D06</v>
      </c>
      <c r="I298" s="1" t="str">
        <f t="array" ref="I298">_xlfn.IFNA(INDEX(Results__5[#All],MATCH(athlete_entries[[#This Row],[CATEGORY]]&amp;athlete_entries[[#This Row],[Name]],Results__5[[#All],[Category]]&amp;Results__5[[#All],[Name]],0),MATCH(athlete_entries[[#Headers],[Result]],Results__5[#Headers],0)),"0. None")</f>
        <v>3. Bronze</v>
      </c>
      <c r="J298" s="1" t="str">
        <f>IF(AND(athlete_entries[[#This Row],[Result]]="2. Silver",K298=2),"0. None",IF(AND(athlete_entries[[#This Row],[Result]]="3. Bronze",K298=3),"0. None",athlete_entries[[#This Row],[Result]]))</f>
        <v>3. Bronze</v>
      </c>
      <c r="K298" s="1">
        <f>INDEX(Categories_and_entries__2[[#All],[Category]:[Entries]],MATCH(athlete_entries[[#This Row],[CATEGORY]],Categories_and_entries__2[[#All],[Category]],0),MATCH("Entries",Categories_and_entries__2[[#Headers],[Category]:[Entries]],0))</f>
        <v>12</v>
      </c>
      <c r="L298" s="1">
        <f>COUNTIFS(athlete_entries[CATEGORY],athlete_entries[[#This Row],[CATEGORY]],athlete_entries[Club Full],athlete_entries[[#This Row],[Club Full]])</f>
        <v>5</v>
      </c>
      <c r="M298" s="1" t="str">
        <f>INDEX(Participation_Count_Clubs__24[#All],MATCH(athlete_entries[[#This Row],[Club Full]],Participation_Count_Clubs__24[[#All],[Club Full]],0),MATCH("Club Size Entries",Participation_Count_Clubs__24[#Headers],0))</f>
        <v>L</v>
      </c>
    </row>
    <row r="299" spans="1:13" x14ac:dyDescent="0.25">
      <c r="A299" t="s">
        <v>2</v>
      </c>
      <c r="B299" t="s">
        <v>109</v>
      </c>
      <c r="C299" t="s">
        <v>110</v>
      </c>
      <c r="D299" s="1" t="str">
        <f>VLOOKUP(athlete_entries[[#This Row],[CATEGORY]],Categories!$A$1:$F$106,2,FALSE)</f>
        <v>Individual</v>
      </c>
      <c r="E299" s="1" t="str">
        <f>VLOOKUP(athlete_entries[[#This Row],[CATEGORY]],Categories!$A$1:$F$106,3,FALSE)</f>
        <v>Patterns</v>
      </c>
      <c r="F299" s="1" t="str">
        <f>VLOOKUP(athlete_entries[[#This Row],[CATEGORY]],Categories!$A$1:$F$106,4,FALSE)</f>
        <v>Youth</v>
      </c>
      <c r="G299" s="1" t="str">
        <f>VLOOKUP(athlete_entries[[#This Row],[CATEGORY]],Categories!$A$1:$F$106,5,FALSE)</f>
        <v>Female</v>
      </c>
      <c r="H299" s="1" t="str">
        <f>VLOOKUP(athlete_entries[[#This Row],[CATEGORY]],Categories!$A$1:$F$106,6,FALSE)</f>
        <v>B G04-G01</v>
      </c>
      <c r="I299" s="1" t="str">
        <f t="array" ref="I299">_xlfn.IFNA(INDEX(Results__5[#All],MATCH(athlete_entries[[#This Row],[CATEGORY]]&amp;athlete_entries[[#This Row],[Name]],Results__5[[#All],[Category]]&amp;Results__5[[#All],[Name]],0),MATCH(athlete_entries[[#Headers],[Result]],Results__5[#Headers],0)),"0. None")</f>
        <v>1. Gold</v>
      </c>
      <c r="J299" s="1" t="str">
        <f>IF(AND(athlete_entries[[#This Row],[Result]]="2. Silver",K299=2),"0. None",IF(AND(athlete_entries[[#This Row],[Result]]="3. Bronze",K299=3),"0. None",athlete_entries[[#This Row],[Result]]))</f>
        <v>1. Gold</v>
      </c>
      <c r="K299" s="1">
        <f>INDEX(Categories_and_entries__2[[#All],[Category]:[Entries]],MATCH(athlete_entries[[#This Row],[CATEGORY]],Categories_and_entries__2[[#All],[Category]],0),MATCH("Entries",Categories_and_entries__2[[#Headers],[Category]:[Entries]],0))</f>
        <v>24</v>
      </c>
      <c r="L299" s="1">
        <f>COUNTIFS(athlete_entries[CATEGORY],athlete_entries[[#This Row],[CATEGORY]],athlete_entries[Club Full],athlete_entries[[#This Row],[Club Full]])</f>
        <v>1</v>
      </c>
      <c r="M299" s="1" t="str">
        <f>INDEX(Participation_Count_Clubs__24[#All],MATCH(athlete_entries[[#This Row],[Club Full]],Participation_Count_Clubs__24[[#All],[Club Full]],0),MATCH("Club Size Entries",Participation_Count_Clubs__24[#Headers],0))</f>
        <v>L</v>
      </c>
    </row>
    <row r="300" spans="1:13" x14ac:dyDescent="0.25">
      <c r="A300" t="s">
        <v>5</v>
      </c>
      <c r="B300" t="s">
        <v>115</v>
      </c>
      <c r="C300" t="s">
        <v>110</v>
      </c>
      <c r="D300" s="1" t="str">
        <f>VLOOKUP(athlete_entries[[#This Row],[CATEGORY]],Categories!$A$1:$F$106,2,FALSE)</f>
        <v>Individual</v>
      </c>
      <c r="E300" s="1" t="str">
        <f>VLOOKUP(athlete_entries[[#This Row],[CATEGORY]],Categories!$A$1:$F$106,3,FALSE)</f>
        <v>Patterns</v>
      </c>
      <c r="F300" s="1" t="str">
        <f>VLOOKUP(athlete_entries[[#This Row],[CATEGORY]],Categories!$A$1:$F$106,4,FALSE)</f>
        <v>Youth</v>
      </c>
      <c r="G300" s="1" t="str">
        <f>VLOOKUP(athlete_entries[[#This Row],[CATEGORY]],Categories!$A$1:$F$106,5,FALSE)</f>
        <v>Female</v>
      </c>
      <c r="H300" s="1" t="str">
        <f>VLOOKUP(athlete_entries[[#This Row],[CATEGORY]],Categories!$A$1:$F$106,6,FALSE)</f>
        <v>C G10-G05</v>
      </c>
      <c r="I300" s="1" t="str">
        <f t="array" ref="I300">_xlfn.IFNA(INDEX(Results__5[#All],MATCH(athlete_entries[[#This Row],[CATEGORY]]&amp;athlete_entries[[#This Row],[Name]],Results__5[[#All],[Category]]&amp;Results__5[[#All],[Name]],0),MATCH(athlete_entries[[#Headers],[Result]],Results__5[#Headers],0)),"0. None")</f>
        <v>1. Gold</v>
      </c>
      <c r="J300" s="1" t="str">
        <f>IF(AND(athlete_entries[[#This Row],[Result]]="2. Silver",K300=2),"0. None",IF(AND(athlete_entries[[#This Row],[Result]]="3. Bronze",K300=3),"0. None",athlete_entries[[#This Row],[Result]]))</f>
        <v>1. Gold</v>
      </c>
      <c r="K300" s="1">
        <f>INDEX(Categories_and_entries__2[[#All],[Category]:[Entries]],MATCH(athlete_entries[[#This Row],[CATEGORY]],Categories_and_entries__2[[#All],[Category]],0),MATCH("Entries",Categories_and_entries__2[[#Headers],[Category]:[Entries]],0))</f>
        <v>22</v>
      </c>
      <c r="L300" s="1">
        <f>COUNTIFS(athlete_entries[CATEGORY],athlete_entries[[#This Row],[CATEGORY]],athlete_entries[Club Full],athlete_entries[[#This Row],[Club Full]])</f>
        <v>1</v>
      </c>
      <c r="M300" s="1" t="str">
        <f>INDEX(Participation_Count_Clubs__24[#All],MATCH(athlete_entries[[#This Row],[Club Full]],Participation_Count_Clubs__24[[#All],[Club Full]],0),MATCH("Club Size Entries",Participation_Count_Clubs__24[#Headers],0))</f>
        <v>L</v>
      </c>
    </row>
    <row r="301" spans="1:13" x14ac:dyDescent="0.25">
      <c r="A301" t="s">
        <v>7</v>
      </c>
      <c r="B301" t="s">
        <v>606</v>
      </c>
      <c r="C301" t="s">
        <v>110</v>
      </c>
      <c r="D301" s="1" t="str">
        <f>VLOOKUP(athlete_entries[[#This Row],[CATEGORY]],Categories!$A$1:$F$106,2,FALSE)</f>
        <v>Individual</v>
      </c>
      <c r="E301" s="1" t="str">
        <f>VLOOKUP(athlete_entries[[#This Row],[CATEGORY]],Categories!$A$1:$F$106,3,FALSE)</f>
        <v>Patterns</v>
      </c>
      <c r="F301" s="1" t="str">
        <f>VLOOKUP(athlete_entries[[#This Row],[CATEGORY]],Categories!$A$1:$F$106,4,FALSE)</f>
        <v>Youth</v>
      </c>
      <c r="G301" s="1" t="str">
        <f>VLOOKUP(athlete_entries[[#This Row],[CATEGORY]],Categories!$A$1:$F$106,5,FALSE)</f>
        <v>Male</v>
      </c>
      <c r="H301" s="1" t="str">
        <f>VLOOKUP(athlete_entries[[#This Row],[CATEGORY]],Categories!$A$1:$F$106,6,FALSE)</f>
        <v>B G04-G01</v>
      </c>
      <c r="I301" s="1" t="str">
        <f t="array" ref="I301">_xlfn.IFNA(INDEX(Results__5[#All],MATCH(athlete_entries[[#This Row],[CATEGORY]]&amp;athlete_entries[[#This Row],[Name]],Results__5[[#All],[Category]]&amp;Results__5[[#All],[Name]],0),MATCH(athlete_entries[[#Headers],[Result]],Results__5[#Headers],0)),"0. None")</f>
        <v>0. None</v>
      </c>
      <c r="J301" s="1" t="str">
        <f>IF(AND(athlete_entries[[#This Row],[Result]]="2. Silver",K301=2),"0. None",IF(AND(athlete_entries[[#This Row],[Result]]="3. Bronze",K301=3),"0. None",athlete_entries[[#This Row],[Result]]))</f>
        <v>0. None</v>
      </c>
      <c r="K301" s="1">
        <f>INDEX(Categories_and_entries__2[[#All],[Category]:[Entries]],MATCH(athlete_entries[[#This Row],[CATEGORY]],Categories_and_entries__2[[#All],[Category]],0),MATCH("Entries",Categories_and_entries__2[[#Headers],[Category]:[Entries]],0))</f>
        <v>17</v>
      </c>
      <c r="L301" s="1">
        <f>COUNTIFS(athlete_entries[CATEGORY],athlete_entries[[#This Row],[CATEGORY]],athlete_entries[Club Full],athlete_entries[[#This Row],[Club Full]])</f>
        <v>1</v>
      </c>
      <c r="M301" s="1" t="str">
        <f>INDEX(Participation_Count_Clubs__24[#All],MATCH(athlete_entries[[#This Row],[Club Full]],Participation_Count_Clubs__24[[#All],[Club Full]],0),MATCH("Club Size Entries",Participation_Count_Clubs__24[#Headers],0))</f>
        <v>L</v>
      </c>
    </row>
    <row r="302" spans="1:13" x14ac:dyDescent="0.25">
      <c r="A302" t="s">
        <v>11</v>
      </c>
      <c r="B302" t="s">
        <v>124</v>
      </c>
      <c r="C302" t="s">
        <v>110</v>
      </c>
      <c r="D302" s="1" t="str">
        <f>VLOOKUP(athlete_entries[[#This Row],[CATEGORY]],Categories!$A$1:$F$106,2,FALSE)</f>
        <v>Individual</v>
      </c>
      <c r="E302" s="1" t="str">
        <f>VLOOKUP(athlete_entries[[#This Row],[CATEGORY]],Categories!$A$1:$F$106,3,FALSE)</f>
        <v>Patterns</v>
      </c>
      <c r="F302" s="1" t="str">
        <f>VLOOKUP(athlete_entries[[#This Row],[CATEGORY]],Categories!$A$1:$F$106,4,FALSE)</f>
        <v>Youth</v>
      </c>
      <c r="G302" s="1" t="str">
        <f>VLOOKUP(athlete_entries[[#This Row],[CATEGORY]],Categories!$A$1:$F$106,5,FALSE)</f>
        <v>Male</v>
      </c>
      <c r="H302" s="1" t="str">
        <f>VLOOKUP(athlete_entries[[#This Row],[CATEGORY]],Categories!$A$1:$F$106,6,FALSE)</f>
        <v>C G10-G05</v>
      </c>
      <c r="I302" s="1" t="str">
        <f t="array" ref="I302">_xlfn.IFNA(INDEX(Results__5[#All],MATCH(athlete_entries[[#This Row],[CATEGORY]]&amp;athlete_entries[[#This Row],[Name]],Results__5[[#All],[Category]]&amp;Results__5[[#All],[Name]],0),MATCH(athlete_entries[[#Headers],[Result]],Results__5[#Headers],0)),"0. None")</f>
        <v>1. Gold</v>
      </c>
      <c r="J302" s="1" t="str">
        <f>IF(AND(athlete_entries[[#This Row],[Result]]="2. Silver",K302=2),"0. None",IF(AND(athlete_entries[[#This Row],[Result]]="3. Bronze",K302=3),"0. None",athlete_entries[[#This Row],[Result]]))</f>
        <v>1. Gold</v>
      </c>
      <c r="K302" s="1">
        <f>INDEX(Categories_and_entries__2[[#All],[Category]:[Entries]],MATCH(athlete_entries[[#This Row],[CATEGORY]],Categories_and_entries__2[[#All],[Category]],0),MATCH("Entries",Categories_and_entries__2[[#Headers],[Category]:[Entries]],0))</f>
        <v>22</v>
      </c>
      <c r="L302" s="1">
        <f>COUNTIFS(athlete_entries[CATEGORY],athlete_entries[[#This Row],[CATEGORY]],athlete_entries[Club Full],athlete_entries[[#This Row],[Club Full]])</f>
        <v>1</v>
      </c>
      <c r="M302" s="1" t="str">
        <f>INDEX(Participation_Count_Clubs__24[#All],MATCH(athlete_entries[[#This Row],[Club Full]],Participation_Count_Clubs__24[[#All],[Club Full]],0),MATCH("Club Size Entries",Participation_Count_Clubs__24[#Headers],0))</f>
        <v>L</v>
      </c>
    </row>
    <row r="303" spans="1:13" x14ac:dyDescent="0.25">
      <c r="A303" t="s">
        <v>12</v>
      </c>
      <c r="B303" t="s">
        <v>224</v>
      </c>
      <c r="C303" t="s">
        <v>110</v>
      </c>
      <c r="D303" s="1" t="str">
        <f>VLOOKUP(athlete_entries[[#This Row],[CATEGORY]],Categories!$A$1:$F$106,2,FALSE)</f>
        <v>Individual</v>
      </c>
      <c r="E303" s="1" t="str">
        <f>VLOOKUP(athlete_entries[[#This Row],[CATEGORY]],Categories!$A$1:$F$106,3,FALSE)</f>
        <v>Patterns</v>
      </c>
      <c r="F303" s="1" t="str">
        <f>VLOOKUP(athlete_entries[[#This Row],[CATEGORY]],Categories!$A$1:$F$106,4,FALSE)</f>
        <v>Junior</v>
      </c>
      <c r="G303" s="1" t="str">
        <f>VLOOKUP(athlete_entries[[#This Row],[CATEGORY]],Categories!$A$1:$F$106,5,FALSE)</f>
        <v>Mixed</v>
      </c>
      <c r="H303" s="1" t="str">
        <f>VLOOKUP(athlete_entries[[#This Row],[CATEGORY]],Categories!$A$1:$F$106,6,FALSE)</f>
        <v>A D01-D06</v>
      </c>
      <c r="I303" s="1" t="str">
        <f t="array" ref="I303">_xlfn.IFNA(INDEX(Results__5[#All],MATCH(athlete_entries[[#This Row],[CATEGORY]]&amp;athlete_entries[[#This Row],[Name]],Results__5[[#All],[Category]]&amp;Results__5[[#All],[Name]],0),MATCH(athlete_entries[[#Headers],[Result]],Results__5[#Headers],0)),"0. None")</f>
        <v>0. None</v>
      </c>
      <c r="J303" s="1" t="str">
        <f>IF(AND(athlete_entries[[#This Row],[Result]]="2. Silver",K303=2),"0. None",IF(AND(athlete_entries[[#This Row],[Result]]="3. Bronze",K303=3),"0. None",athlete_entries[[#This Row],[Result]]))</f>
        <v>0. None</v>
      </c>
      <c r="K303" s="1">
        <f>INDEX(Categories_and_entries__2[[#All],[Category]:[Entries]],MATCH(athlete_entries[[#This Row],[CATEGORY]],Categories_and_entries__2[[#All],[Category]],0),MATCH("Entries",Categories_and_entries__2[[#Headers],[Category]:[Entries]],0))</f>
        <v>6</v>
      </c>
      <c r="L303" s="1">
        <f>COUNTIFS(athlete_entries[CATEGORY],athlete_entries[[#This Row],[CATEGORY]],athlete_entries[Club Full],athlete_entries[[#This Row],[Club Full]])</f>
        <v>1</v>
      </c>
      <c r="M303" s="1" t="str">
        <f>INDEX(Participation_Count_Clubs__24[#All],MATCH(athlete_entries[[#This Row],[Club Full]],Participation_Count_Clubs__24[[#All],[Club Full]],0),MATCH("Club Size Entries",Participation_Count_Clubs__24[#Headers],0))</f>
        <v>L</v>
      </c>
    </row>
    <row r="304" spans="1:13" x14ac:dyDescent="0.25">
      <c r="A304" t="s">
        <v>13</v>
      </c>
      <c r="B304" t="s">
        <v>334</v>
      </c>
      <c r="C304" t="s">
        <v>110</v>
      </c>
      <c r="D304" s="1" t="str">
        <f>VLOOKUP(athlete_entries[[#This Row],[CATEGORY]],Categories!$A$1:$F$106,2,FALSE)</f>
        <v>Individual</v>
      </c>
      <c r="E304" s="1" t="str">
        <f>VLOOKUP(athlete_entries[[#This Row],[CATEGORY]],Categories!$A$1:$F$106,3,FALSE)</f>
        <v>Patterns</v>
      </c>
      <c r="F304" s="1" t="str">
        <f>VLOOKUP(athlete_entries[[#This Row],[CATEGORY]],Categories!$A$1:$F$106,4,FALSE)</f>
        <v>Junior</v>
      </c>
      <c r="G304" s="1" t="str">
        <f>VLOOKUP(athlete_entries[[#This Row],[CATEGORY]],Categories!$A$1:$F$106,5,FALSE)</f>
        <v>Female</v>
      </c>
      <c r="H304" s="1" t="str">
        <f>VLOOKUP(athlete_entries[[#This Row],[CATEGORY]],Categories!$A$1:$F$106,6,FALSE)</f>
        <v>A D01-D06</v>
      </c>
      <c r="I304" s="1" t="str">
        <f t="array" ref="I304">_xlfn.IFNA(INDEX(Results__5[#All],MATCH(athlete_entries[[#This Row],[CATEGORY]]&amp;athlete_entries[[#This Row],[Name]],Results__5[[#All],[Category]]&amp;Results__5[[#All],[Name]],0),MATCH(athlete_entries[[#Headers],[Result]],Results__5[#Headers],0)),"0. None")</f>
        <v>3. Bronze</v>
      </c>
      <c r="J304" s="1" t="str">
        <f>IF(AND(athlete_entries[[#This Row],[Result]]="2. Silver",K304=2),"0. None",IF(AND(athlete_entries[[#This Row],[Result]]="3. Bronze",K304=3),"0. None",athlete_entries[[#This Row],[Result]]))</f>
        <v>3. Bronze</v>
      </c>
      <c r="K304" s="1">
        <f>INDEX(Categories_and_entries__2[[#All],[Category]:[Entries]],MATCH(athlete_entries[[#This Row],[CATEGORY]],Categories_and_entries__2[[#All],[Category]],0),MATCH("Entries",Categories_and_entries__2[[#Headers],[Category]:[Entries]],0))</f>
        <v>14</v>
      </c>
      <c r="L304" s="1">
        <f>COUNTIFS(athlete_entries[CATEGORY],athlete_entries[[#This Row],[CATEGORY]],athlete_entries[Club Full],athlete_entries[[#This Row],[Club Full]])</f>
        <v>3</v>
      </c>
      <c r="M304" s="1" t="str">
        <f>INDEX(Participation_Count_Clubs__24[#All],MATCH(athlete_entries[[#This Row],[Club Full]],Participation_Count_Clubs__24[[#All],[Club Full]],0),MATCH("Club Size Entries",Participation_Count_Clubs__24[#Headers],0))</f>
        <v>L</v>
      </c>
    </row>
    <row r="305" spans="1:13" x14ac:dyDescent="0.25">
      <c r="A305" t="s">
        <v>13</v>
      </c>
      <c r="B305" t="s">
        <v>367</v>
      </c>
      <c r="C305" t="s">
        <v>110</v>
      </c>
      <c r="D305" s="1" t="str">
        <f>VLOOKUP(athlete_entries[[#This Row],[CATEGORY]],Categories!$A$1:$F$106,2,FALSE)</f>
        <v>Individual</v>
      </c>
      <c r="E305" s="1" t="str">
        <f>VLOOKUP(athlete_entries[[#This Row],[CATEGORY]],Categories!$A$1:$F$106,3,FALSE)</f>
        <v>Patterns</v>
      </c>
      <c r="F305" s="1" t="str">
        <f>VLOOKUP(athlete_entries[[#This Row],[CATEGORY]],Categories!$A$1:$F$106,4,FALSE)</f>
        <v>Junior</v>
      </c>
      <c r="G305" s="1" t="str">
        <f>VLOOKUP(athlete_entries[[#This Row],[CATEGORY]],Categories!$A$1:$F$106,5,FALSE)</f>
        <v>Female</v>
      </c>
      <c r="H305" s="1" t="str">
        <f>VLOOKUP(athlete_entries[[#This Row],[CATEGORY]],Categories!$A$1:$F$106,6,FALSE)</f>
        <v>A D01-D06</v>
      </c>
      <c r="I305" s="1" t="str">
        <f t="array" ref="I305">_xlfn.IFNA(INDEX(Results__5[#All],MATCH(athlete_entries[[#This Row],[CATEGORY]]&amp;athlete_entries[[#This Row],[Name]],Results__5[[#All],[Category]]&amp;Results__5[[#All],[Name]],0),MATCH(athlete_entries[[#Headers],[Result]],Results__5[#Headers],0)),"0. None")</f>
        <v>0. None</v>
      </c>
      <c r="J305" s="1" t="str">
        <f>IF(AND(athlete_entries[[#This Row],[Result]]="2. Silver",K305=2),"0. None",IF(AND(athlete_entries[[#This Row],[Result]]="3. Bronze",K305=3),"0. None",athlete_entries[[#This Row],[Result]]))</f>
        <v>0. None</v>
      </c>
      <c r="K305" s="1">
        <f>INDEX(Categories_and_entries__2[[#All],[Category]:[Entries]],MATCH(athlete_entries[[#This Row],[CATEGORY]],Categories_and_entries__2[[#All],[Category]],0),MATCH("Entries",Categories_and_entries__2[[#Headers],[Category]:[Entries]],0))</f>
        <v>14</v>
      </c>
      <c r="L305" s="1">
        <f>COUNTIFS(athlete_entries[CATEGORY],athlete_entries[[#This Row],[CATEGORY]],athlete_entries[Club Full],athlete_entries[[#This Row],[Club Full]])</f>
        <v>3</v>
      </c>
      <c r="M305" s="1" t="str">
        <f>INDEX(Participation_Count_Clubs__24[#All],MATCH(athlete_entries[[#This Row],[Club Full]],Participation_Count_Clubs__24[[#All],[Club Full]],0),MATCH("Club Size Entries",Participation_Count_Clubs__24[#Headers],0))</f>
        <v>L</v>
      </c>
    </row>
    <row r="306" spans="1:13" x14ac:dyDescent="0.25">
      <c r="A306" t="s">
        <v>13</v>
      </c>
      <c r="B306" t="s">
        <v>647</v>
      </c>
      <c r="C306" t="s">
        <v>110</v>
      </c>
      <c r="D306" s="1" t="str">
        <f>VLOOKUP(athlete_entries[[#This Row],[CATEGORY]],Categories!$A$1:$F$106,2,FALSE)</f>
        <v>Individual</v>
      </c>
      <c r="E306" s="1" t="str">
        <f>VLOOKUP(athlete_entries[[#This Row],[CATEGORY]],Categories!$A$1:$F$106,3,FALSE)</f>
        <v>Patterns</v>
      </c>
      <c r="F306" s="1" t="str">
        <f>VLOOKUP(athlete_entries[[#This Row],[CATEGORY]],Categories!$A$1:$F$106,4,FALSE)</f>
        <v>Junior</v>
      </c>
      <c r="G306" s="1" t="str">
        <f>VLOOKUP(athlete_entries[[#This Row],[CATEGORY]],Categories!$A$1:$F$106,5,FALSE)</f>
        <v>Female</v>
      </c>
      <c r="H306" s="1" t="str">
        <f>VLOOKUP(athlete_entries[[#This Row],[CATEGORY]],Categories!$A$1:$F$106,6,FALSE)</f>
        <v>A D01-D06</v>
      </c>
      <c r="I306" s="1" t="str">
        <f t="array" ref="I306">_xlfn.IFNA(INDEX(Results__5[#All],MATCH(athlete_entries[[#This Row],[CATEGORY]]&amp;athlete_entries[[#This Row],[Name]],Results__5[[#All],[Category]]&amp;Results__5[[#All],[Name]],0),MATCH(athlete_entries[[#Headers],[Result]],Results__5[#Headers],0)),"0. None")</f>
        <v>0. None</v>
      </c>
      <c r="J306" s="1" t="str">
        <f>IF(AND(athlete_entries[[#This Row],[Result]]="2. Silver",K306=2),"0. None",IF(AND(athlete_entries[[#This Row],[Result]]="3. Bronze",K306=3),"0. None",athlete_entries[[#This Row],[Result]]))</f>
        <v>0. None</v>
      </c>
      <c r="K306" s="1">
        <f>INDEX(Categories_and_entries__2[[#All],[Category]:[Entries]],MATCH(athlete_entries[[#This Row],[CATEGORY]],Categories_and_entries__2[[#All],[Category]],0),MATCH("Entries",Categories_and_entries__2[[#Headers],[Category]:[Entries]],0))</f>
        <v>14</v>
      </c>
      <c r="L306" s="1">
        <f>COUNTIFS(athlete_entries[CATEGORY],athlete_entries[[#This Row],[CATEGORY]],athlete_entries[Club Full],athlete_entries[[#This Row],[Club Full]])</f>
        <v>3</v>
      </c>
      <c r="M306" s="1" t="str">
        <f>INDEX(Participation_Count_Clubs__24[#All],MATCH(athlete_entries[[#This Row],[Club Full]],Participation_Count_Clubs__24[[#All],[Club Full]],0),MATCH("Club Size Entries",Participation_Count_Clubs__24[#Headers],0))</f>
        <v>L</v>
      </c>
    </row>
    <row r="307" spans="1:13" x14ac:dyDescent="0.25">
      <c r="A307" t="s">
        <v>16</v>
      </c>
      <c r="B307" t="s">
        <v>227</v>
      </c>
      <c r="C307" t="s">
        <v>110</v>
      </c>
      <c r="D307" s="1" t="str">
        <f>VLOOKUP(athlete_entries[[#This Row],[CATEGORY]],Categories!$A$1:$F$106,2,FALSE)</f>
        <v>Individual</v>
      </c>
      <c r="E307" s="1" t="str">
        <f>VLOOKUP(athlete_entries[[#This Row],[CATEGORY]],Categories!$A$1:$F$106,3,FALSE)</f>
        <v>Patterns</v>
      </c>
      <c r="F307" s="1" t="str">
        <f>VLOOKUP(athlete_entries[[#This Row],[CATEGORY]],Categories!$A$1:$F$106,4,FALSE)</f>
        <v>Junior</v>
      </c>
      <c r="G307" s="1" t="str">
        <f>VLOOKUP(athlete_entries[[#This Row],[CATEGORY]],Categories!$A$1:$F$106,5,FALSE)</f>
        <v>Male</v>
      </c>
      <c r="H307" s="1" t="str">
        <f>VLOOKUP(athlete_entries[[#This Row],[CATEGORY]],Categories!$A$1:$F$106,6,FALSE)</f>
        <v>A D01-D06</v>
      </c>
      <c r="I307" s="1" t="str">
        <f t="array" ref="I307">_xlfn.IFNA(INDEX(Results__5[#All],MATCH(athlete_entries[[#This Row],[CATEGORY]]&amp;athlete_entries[[#This Row],[Name]],Results__5[[#All],[Category]]&amp;Results__5[[#All],[Name]],0),MATCH(athlete_entries[[#Headers],[Result]],Results__5[#Headers],0)),"0. None")</f>
        <v>0. None</v>
      </c>
      <c r="J307" s="1" t="str">
        <f>IF(AND(athlete_entries[[#This Row],[Result]]="2. Silver",K307=2),"0. None",IF(AND(athlete_entries[[#This Row],[Result]]="3. Bronze",K307=3),"0. None",athlete_entries[[#This Row],[Result]]))</f>
        <v>0. None</v>
      </c>
      <c r="K307" s="1">
        <f>INDEX(Categories_and_entries__2[[#All],[Category]:[Entries]],MATCH(athlete_entries[[#This Row],[CATEGORY]],Categories_and_entries__2[[#All],[Category]],0),MATCH("Entries",Categories_and_entries__2[[#Headers],[Category]:[Entries]],0))</f>
        <v>26</v>
      </c>
      <c r="L307" s="1">
        <f>COUNTIFS(athlete_entries[CATEGORY],athlete_entries[[#This Row],[CATEGORY]],athlete_entries[Club Full],athlete_entries[[#This Row],[Club Full]])</f>
        <v>2</v>
      </c>
      <c r="M307" s="1" t="str">
        <f>INDEX(Participation_Count_Clubs__24[#All],MATCH(athlete_entries[[#This Row],[Club Full]],Participation_Count_Clubs__24[[#All],[Club Full]],0),MATCH("Club Size Entries",Participation_Count_Clubs__24[#Headers],0))</f>
        <v>L</v>
      </c>
    </row>
    <row r="308" spans="1:13" x14ac:dyDescent="0.25">
      <c r="A308" t="s">
        <v>16</v>
      </c>
      <c r="B308" t="s">
        <v>658</v>
      </c>
      <c r="C308" t="s">
        <v>110</v>
      </c>
      <c r="D308" s="1" t="str">
        <f>VLOOKUP(athlete_entries[[#This Row],[CATEGORY]],Categories!$A$1:$F$106,2,FALSE)</f>
        <v>Individual</v>
      </c>
      <c r="E308" s="1" t="str">
        <f>VLOOKUP(athlete_entries[[#This Row],[CATEGORY]],Categories!$A$1:$F$106,3,FALSE)</f>
        <v>Patterns</v>
      </c>
      <c r="F308" s="1" t="str">
        <f>VLOOKUP(athlete_entries[[#This Row],[CATEGORY]],Categories!$A$1:$F$106,4,FALSE)</f>
        <v>Junior</v>
      </c>
      <c r="G308" s="1" t="str">
        <f>VLOOKUP(athlete_entries[[#This Row],[CATEGORY]],Categories!$A$1:$F$106,5,FALSE)</f>
        <v>Male</v>
      </c>
      <c r="H308" s="1" t="str">
        <f>VLOOKUP(athlete_entries[[#This Row],[CATEGORY]],Categories!$A$1:$F$106,6,FALSE)</f>
        <v>A D01-D06</v>
      </c>
      <c r="I308" s="1" t="str">
        <f t="array" ref="I308">_xlfn.IFNA(INDEX(Results__5[#All],MATCH(athlete_entries[[#This Row],[CATEGORY]]&amp;athlete_entries[[#This Row],[Name]],Results__5[[#All],[Category]]&amp;Results__5[[#All],[Name]],0),MATCH(athlete_entries[[#Headers],[Result]],Results__5[#Headers],0)),"0. None")</f>
        <v>0. None</v>
      </c>
      <c r="J308" s="1" t="str">
        <f>IF(AND(athlete_entries[[#This Row],[Result]]="2. Silver",K308=2),"0. None",IF(AND(athlete_entries[[#This Row],[Result]]="3. Bronze",K308=3),"0. None",athlete_entries[[#This Row],[Result]]))</f>
        <v>0. None</v>
      </c>
      <c r="K308" s="1">
        <f>INDEX(Categories_and_entries__2[[#All],[Category]:[Entries]],MATCH(athlete_entries[[#This Row],[CATEGORY]],Categories_and_entries__2[[#All],[Category]],0),MATCH("Entries",Categories_and_entries__2[[#Headers],[Category]:[Entries]],0))</f>
        <v>26</v>
      </c>
      <c r="L308" s="1">
        <f>COUNTIFS(athlete_entries[CATEGORY],athlete_entries[[#This Row],[CATEGORY]],athlete_entries[Club Full],athlete_entries[[#This Row],[Club Full]])</f>
        <v>2</v>
      </c>
      <c r="M308" s="1" t="str">
        <f>INDEX(Participation_Count_Clubs__24[#All],MATCH(athlete_entries[[#This Row],[Club Full]],Participation_Count_Clubs__24[[#All],[Club Full]],0),MATCH("Club Size Entries",Participation_Count_Clubs__24[#Headers],0))</f>
        <v>L</v>
      </c>
    </row>
    <row r="309" spans="1:13" x14ac:dyDescent="0.25">
      <c r="A309" t="s">
        <v>20</v>
      </c>
      <c r="B309" t="s">
        <v>139</v>
      </c>
      <c r="C309" t="s">
        <v>110</v>
      </c>
      <c r="D309" s="1" t="str">
        <f>VLOOKUP(athlete_entries[[#This Row],[CATEGORY]],Categories!$A$1:$F$106,2,FALSE)</f>
        <v>Individual</v>
      </c>
      <c r="E309" s="1" t="str">
        <f>VLOOKUP(athlete_entries[[#This Row],[CATEGORY]],Categories!$A$1:$F$106,3,FALSE)</f>
        <v>Patterns</v>
      </c>
      <c r="F309" s="1" t="str">
        <f>VLOOKUP(athlete_entries[[#This Row],[CATEGORY]],Categories!$A$1:$F$106,4,FALSE)</f>
        <v>Senior</v>
      </c>
      <c r="G309" s="1" t="str">
        <f>VLOOKUP(athlete_entries[[#This Row],[CATEGORY]],Categories!$A$1:$F$106,5,FALSE)</f>
        <v>Female</v>
      </c>
      <c r="H309" s="1" t="str">
        <f>VLOOKUP(athlete_entries[[#This Row],[CATEGORY]],Categories!$A$1:$F$106,6,FALSE)</f>
        <v>A D01-D06</v>
      </c>
      <c r="I309" s="1" t="str">
        <f t="array" ref="I309">_xlfn.IFNA(INDEX(Results__5[#All],MATCH(athlete_entries[[#This Row],[CATEGORY]]&amp;athlete_entries[[#This Row],[Name]],Results__5[[#All],[Category]]&amp;Results__5[[#All],[Name]],0),MATCH(athlete_entries[[#Headers],[Result]],Results__5[#Headers],0)),"0. None")</f>
        <v>1. Gold</v>
      </c>
      <c r="J309" s="1" t="str">
        <f>IF(AND(athlete_entries[[#This Row],[Result]]="2. Silver",K309=2),"0. None",IF(AND(athlete_entries[[#This Row],[Result]]="3. Bronze",K309=3),"0. None",athlete_entries[[#This Row],[Result]]))</f>
        <v>1. Gold</v>
      </c>
      <c r="K309" s="1">
        <f>INDEX(Categories_and_entries__2[[#All],[Category]:[Entries]],MATCH(athlete_entries[[#This Row],[CATEGORY]],Categories_and_entries__2[[#All],[Category]],0),MATCH("Entries",Categories_and_entries__2[[#Headers],[Category]:[Entries]],0))</f>
        <v>5</v>
      </c>
      <c r="L309" s="1">
        <f>COUNTIFS(athlete_entries[CATEGORY],athlete_entries[[#This Row],[CATEGORY]],athlete_entries[Club Full],athlete_entries[[#This Row],[Club Full]])</f>
        <v>1</v>
      </c>
      <c r="M309" s="1" t="str">
        <f>INDEX(Participation_Count_Clubs__24[#All],MATCH(athlete_entries[[#This Row],[Club Full]],Participation_Count_Clubs__24[[#All],[Club Full]],0),MATCH("Club Size Entries",Participation_Count_Clubs__24[#Headers],0))</f>
        <v>L</v>
      </c>
    </row>
    <row r="310" spans="1:13" x14ac:dyDescent="0.25">
      <c r="A310" t="s">
        <v>27</v>
      </c>
      <c r="B310" t="s">
        <v>261</v>
      </c>
      <c r="C310" t="s">
        <v>110</v>
      </c>
      <c r="D310" s="1" t="str">
        <f>VLOOKUP(athlete_entries[[#This Row],[CATEGORY]],Categories!$A$1:$F$106,2,FALSE)</f>
        <v>Individual</v>
      </c>
      <c r="E310" s="1" t="str">
        <f>VLOOKUP(athlete_entries[[#This Row],[CATEGORY]],Categories!$A$1:$F$106,3,FALSE)</f>
        <v>Patterns</v>
      </c>
      <c r="F310" s="1" t="str">
        <f>VLOOKUP(athlete_entries[[#This Row],[CATEGORY]],Categories!$A$1:$F$106,4,FALSE)</f>
        <v>Senior</v>
      </c>
      <c r="G310" s="1" t="str">
        <f>VLOOKUP(athlete_entries[[#This Row],[CATEGORY]],Categories!$A$1:$F$106,5,FALSE)</f>
        <v>Male</v>
      </c>
      <c r="H310" s="1" t="str">
        <f>VLOOKUP(athlete_entries[[#This Row],[CATEGORY]],Categories!$A$1:$F$106,6,FALSE)</f>
        <v>A D01-D06</v>
      </c>
      <c r="I310" s="1" t="str">
        <f t="array" ref="I310">_xlfn.IFNA(INDEX(Results__5[#All],MATCH(athlete_entries[[#This Row],[CATEGORY]]&amp;athlete_entries[[#This Row],[Name]],Results__5[[#All],[Category]]&amp;Results__5[[#All],[Name]],0),MATCH(athlete_entries[[#Headers],[Result]],Results__5[#Headers],0)),"0. None")</f>
        <v>2. Silver</v>
      </c>
      <c r="J310" s="1" t="str">
        <f>IF(AND(athlete_entries[[#This Row],[Result]]="2. Silver",K310=2),"0. None",IF(AND(athlete_entries[[#This Row],[Result]]="3. Bronze",K310=3),"0. None",athlete_entries[[#This Row],[Result]]))</f>
        <v>2. Silver</v>
      </c>
      <c r="K310" s="1">
        <f>INDEX(Categories_and_entries__2[[#All],[Category]:[Entries]],MATCH(athlete_entries[[#This Row],[CATEGORY]],Categories_and_entries__2[[#All],[Category]],0),MATCH("Entries",Categories_and_entries__2[[#Headers],[Category]:[Entries]],0))</f>
        <v>7</v>
      </c>
      <c r="L310" s="1">
        <f>COUNTIFS(athlete_entries[CATEGORY],athlete_entries[[#This Row],[CATEGORY]],athlete_entries[Club Full],athlete_entries[[#This Row],[Club Full]])</f>
        <v>1</v>
      </c>
      <c r="M310" s="1" t="str">
        <f>INDEX(Participation_Count_Clubs__24[#All],MATCH(athlete_entries[[#This Row],[Club Full]],Participation_Count_Clubs__24[[#All],[Club Full]],0),MATCH("Club Size Entries",Participation_Count_Clubs__24[#Headers],0))</f>
        <v>L</v>
      </c>
    </row>
    <row r="311" spans="1:13" x14ac:dyDescent="0.25">
      <c r="A311" t="s">
        <v>29</v>
      </c>
      <c r="B311" t="s">
        <v>676</v>
      </c>
      <c r="C311" t="s">
        <v>110</v>
      </c>
      <c r="D311" s="1" t="str">
        <f>VLOOKUP(athlete_entries[[#This Row],[CATEGORY]],Categories!$A$1:$F$106,2,FALSE)</f>
        <v>Individual</v>
      </c>
      <c r="E311" s="1" t="str">
        <f>VLOOKUP(athlete_entries[[#This Row],[CATEGORY]],Categories!$A$1:$F$106,3,FALSE)</f>
        <v>Patterns</v>
      </c>
      <c r="F311" s="1" t="str">
        <f>VLOOKUP(athlete_entries[[#This Row],[CATEGORY]],Categories!$A$1:$F$106,4,FALSE)</f>
        <v>Senior</v>
      </c>
      <c r="G311" s="1" t="str">
        <f>VLOOKUP(athlete_entries[[#This Row],[CATEGORY]],Categories!$A$1:$F$106,5,FALSE)</f>
        <v>Male</v>
      </c>
      <c r="H311" s="1" t="str">
        <f>VLOOKUP(athlete_entries[[#This Row],[CATEGORY]],Categories!$A$1:$F$106,6,FALSE)</f>
        <v>A D01-D06</v>
      </c>
      <c r="I311" s="1" t="str">
        <f t="array" ref="I311">_xlfn.IFNA(INDEX(Results__5[#All],MATCH(athlete_entries[[#This Row],[CATEGORY]]&amp;athlete_entries[[#This Row],[Name]],Results__5[[#All],[Category]]&amp;Results__5[[#All],[Name]],0),MATCH(athlete_entries[[#Headers],[Result]],Results__5[#Headers],0)),"0. None")</f>
        <v>0. None</v>
      </c>
      <c r="J311" s="1" t="str">
        <f>IF(AND(athlete_entries[[#This Row],[Result]]="2. Silver",K311=2),"0. None",IF(AND(athlete_entries[[#This Row],[Result]]="3. Bronze",K311=3),"0. None",athlete_entries[[#This Row],[Result]]))</f>
        <v>0. None</v>
      </c>
      <c r="K311" s="1">
        <f>INDEX(Categories_and_entries__2[[#All],[Category]:[Entries]],MATCH(athlete_entries[[#This Row],[CATEGORY]],Categories_and_entries__2[[#All],[Category]],0),MATCH("Entries",Categories_and_entries__2[[#Headers],[Category]:[Entries]],0))</f>
        <v>10</v>
      </c>
      <c r="L311" s="1">
        <f>COUNTIFS(athlete_entries[CATEGORY],athlete_entries[[#This Row],[CATEGORY]],athlete_entries[Club Full],athlete_entries[[#This Row],[Club Full]])</f>
        <v>1</v>
      </c>
      <c r="M311" s="1" t="str">
        <f>INDEX(Participation_Count_Clubs__24[#All],MATCH(athlete_entries[[#This Row],[Club Full]],Participation_Count_Clubs__24[[#All],[Club Full]],0),MATCH("Club Size Entries",Participation_Count_Clubs__24[#Headers],0))</f>
        <v>L</v>
      </c>
    </row>
    <row r="312" spans="1:13" x14ac:dyDescent="0.25">
      <c r="A312" t="s">
        <v>35</v>
      </c>
      <c r="B312" t="s">
        <v>391</v>
      </c>
      <c r="C312" t="s">
        <v>110</v>
      </c>
      <c r="D312" s="1" t="str">
        <f>VLOOKUP(athlete_entries[[#This Row],[CATEGORY]],Categories!$A$1:$F$106,2,FALSE)</f>
        <v>Team</v>
      </c>
      <c r="E312" s="1" t="str">
        <f>VLOOKUP(athlete_entries[[#This Row],[CATEGORY]],Categories!$A$1:$F$106,3,FALSE)</f>
        <v>Pre-Arranged</v>
      </c>
      <c r="F312" s="1" t="str">
        <f>VLOOKUP(athlete_entries[[#This Row],[CATEGORY]],Categories!$A$1:$F$106,4,FALSE)</f>
        <v>Junior-Senior-Veteran</v>
      </c>
      <c r="G312" s="1" t="str">
        <f>VLOOKUP(athlete_entries[[#This Row],[CATEGORY]],Categories!$A$1:$F$106,5,FALSE)</f>
        <v>Mixed</v>
      </c>
      <c r="H312" s="1" t="str">
        <f>VLOOKUP(athlete_entries[[#This Row],[CATEGORY]],Categories!$A$1:$F$106,6,FALSE)</f>
        <v>A+B G04-D06</v>
      </c>
      <c r="I312" s="1" t="str">
        <f t="array" ref="I312">_xlfn.IFNA(INDEX(Results__5[#All],MATCH(athlete_entries[[#This Row],[CATEGORY]]&amp;athlete_entries[[#This Row],[Name]],Results__5[[#All],[Category]]&amp;Results__5[[#All],[Name]],0),MATCH(athlete_entries[[#Headers],[Result]],Results__5[#Headers],0)),"0. None")</f>
        <v>1. Gold</v>
      </c>
      <c r="J312" s="1" t="str">
        <f>IF(AND(athlete_entries[[#This Row],[Result]]="2. Silver",K312=2),"0. None",IF(AND(athlete_entries[[#This Row],[Result]]="3. Bronze",K312=3),"0. None",athlete_entries[[#This Row],[Result]]))</f>
        <v>1. Gold</v>
      </c>
      <c r="K312" s="1">
        <f>INDEX(Categories_and_entries__2[[#All],[Category]:[Entries]],MATCH(athlete_entries[[#This Row],[CATEGORY]],Categories_and_entries__2[[#All],[Category]],0),MATCH("Entries",Categories_and_entries__2[[#Headers],[Category]:[Entries]],0))</f>
        <v>4</v>
      </c>
      <c r="L312" s="1">
        <f>COUNTIFS(athlete_entries[CATEGORY],athlete_entries[[#This Row],[CATEGORY]],athlete_entries[Club Full],athlete_entries[[#This Row],[Club Full]])</f>
        <v>1</v>
      </c>
      <c r="M312" s="1" t="str">
        <f>INDEX(Participation_Count_Clubs__24[#All],MATCH(athlete_entries[[#This Row],[Club Full]],Participation_Count_Clubs__24[[#All],[Club Full]],0),MATCH("Club Size Entries",Participation_Count_Clubs__24[#Headers],0))</f>
        <v>L</v>
      </c>
    </row>
    <row r="313" spans="1:13" x14ac:dyDescent="0.25">
      <c r="A313" t="s">
        <v>36</v>
      </c>
      <c r="B313" t="s">
        <v>124</v>
      </c>
      <c r="C313" t="s">
        <v>110</v>
      </c>
      <c r="D313" s="1" t="str">
        <f>VLOOKUP(athlete_entries[[#This Row],[CATEGORY]],Categories!$A$1:$F$106,2,FALSE)</f>
        <v>Individual</v>
      </c>
      <c r="E313" s="1" t="str">
        <f>VLOOKUP(athlete_entries[[#This Row],[CATEGORY]],Categories!$A$1:$F$106,3,FALSE)</f>
        <v>Patterns</v>
      </c>
      <c r="F313" s="1" t="str">
        <f>VLOOKUP(athlete_entries[[#This Row],[CATEGORY]],Categories!$A$1:$F$106,4,FALSE)</f>
        <v>Youth</v>
      </c>
      <c r="G313" s="1" t="str">
        <f>VLOOKUP(athlete_entries[[#This Row],[CATEGORY]],Categories!$A$1:$F$106,5,FALSE)</f>
        <v>Mixed</v>
      </c>
      <c r="H313" s="1" t="str">
        <f>VLOOKUP(athlete_entries[[#This Row],[CATEGORY]],Categories!$A$1:$F$106,6,FALSE)</f>
        <v>C G10-G05</v>
      </c>
      <c r="I313" s="1" t="str">
        <f t="array" ref="I313">_xlfn.IFNA(INDEX(Results__5[#All],MATCH(athlete_entries[[#This Row],[CATEGORY]]&amp;athlete_entries[[#This Row],[Name]],Results__5[[#All],[Category]]&amp;Results__5[[#All],[Name]],0),MATCH(athlete_entries[[#Headers],[Result]],Results__5[#Headers],0)),"0. None")</f>
        <v>0. None</v>
      </c>
      <c r="J313" s="1" t="str">
        <f>IF(AND(athlete_entries[[#This Row],[Result]]="2. Silver",K313=2),"0. None",IF(AND(athlete_entries[[#This Row],[Result]]="3. Bronze",K313=3),"0. None",athlete_entries[[#This Row],[Result]]))</f>
        <v>0. None</v>
      </c>
      <c r="K313" s="1">
        <f>INDEX(Categories_and_entries__2[[#All],[Category]:[Entries]],MATCH(athlete_entries[[#This Row],[CATEGORY]],Categories_and_entries__2[[#All],[Category]],0),MATCH("Entries",Categories_and_entries__2[[#Headers],[Category]:[Entries]],0))</f>
        <v>95</v>
      </c>
      <c r="L313" s="1">
        <f>COUNTIFS(athlete_entries[CATEGORY],athlete_entries[[#This Row],[CATEGORY]],athlete_entries[Club Full],athlete_entries[[#This Row],[Club Full]])</f>
        <v>2</v>
      </c>
      <c r="M313" s="1" t="str">
        <f>INDEX(Participation_Count_Clubs__24[#All],MATCH(athlete_entries[[#This Row],[Club Full]],Participation_Count_Clubs__24[[#All],[Club Full]],0),MATCH("Club Size Entries",Participation_Count_Clubs__24[#Headers],0))</f>
        <v>L</v>
      </c>
    </row>
    <row r="314" spans="1:13" x14ac:dyDescent="0.25">
      <c r="A314" t="s">
        <v>36</v>
      </c>
      <c r="B314" t="s">
        <v>115</v>
      </c>
      <c r="C314" t="s">
        <v>110</v>
      </c>
      <c r="D314" s="1" t="str">
        <f>VLOOKUP(athlete_entries[[#This Row],[CATEGORY]],Categories!$A$1:$F$106,2,FALSE)</f>
        <v>Individual</v>
      </c>
      <c r="E314" s="1" t="str">
        <f>VLOOKUP(athlete_entries[[#This Row],[CATEGORY]],Categories!$A$1:$F$106,3,FALSE)</f>
        <v>Patterns</v>
      </c>
      <c r="F314" s="1" t="str">
        <f>VLOOKUP(athlete_entries[[#This Row],[CATEGORY]],Categories!$A$1:$F$106,4,FALSE)</f>
        <v>Youth</v>
      </c>
      <c r="G314" s="1" t="str">
        <f>VLOOKUP(athlete_entries[[#This Row],[CATEGORY]],Categories!$A$1:$F$106,5,FALSE)</f>
        <v>Mixed</v>
      </c>
      <c r="H314" s="1" t="str">
        <f>VLOOKUP(athlete_entries[[#This Row],[CATEGORY]],Categories!$A$1:$F$106,6,FALSE)</f>
        <v>C G10-G05</v>
      </c>
      <c r="I314" s="1" t="str">
        <f t="array" ref="I314">_xlfn.IFNA(INDEX(Results__5[#All],MATCH(athlete_entries[[#This Row],[CATEGORY]]&amp;athlete_entries[[#This Row],[Name]],Results__5[[#All],[Category]]&amp;Results__5[[#All],[Name]],0),MATCH(athlete_entries[[#Headers],[Result]],Results__5[#Headers],0)),"0. None")</f>
        <v>0. None</v>
      </c>
      <c r="J314" s="1" t="str">
        <f>IF(AND(athlete_entries[[#This Row],[Result]]="2. Silver",K314=2),"0. None",IF(AND(athlete_entries[[#This Row],[Result]]="3. Bronze",K314=3),"0. None",athlete_entries[[#This Row],[Result]]))</f>
        <v>0. None</v>
      </c>
      <c r="K314" s="1">
        <f>INDEX(Categories_and_entries__2[[#All],[Category]:[Entries]],MATCH(athlete_entries[[#This Row],[CATEGORY]],Categories_and_entries__2[[#All],[Category]],0),MATCH("Entries",Categories_and_entries__2[[#Headers],[Category]:[Entries]],0))</f>
        <v>95</v>
      </c>
      <c r="L314" s="1">
        <f>COUNTIFS(athlete_entries[CATEGORY],athlete_entries[[#This Row],[CATEGORY]],athlete_entries[Club Full],athlete_entries[[#This Row],[Club Full]])</f>
        <v>2</v>
      </c>
      <c r="M314" s="1" t="str">
        <f>INDEX(Participation_Count_Clubs__24[#All],MATCH(athlete_entries[[#This Row],[Club Full]],Participation_Count_Clubs__24[[#All],[Club Full]],0),MATCH("Club Size Entries",Participation_Count_Clubs__24[#Headers],0))</f>
        <v>L</v>
      </c>
    </row>
    <row r="315" spans="1:13" x14ac:dyDescent="0.25">
      <c r="A315" t="s">
        <v>38</v>
      </c>
      <c r="B315" t="s">
        <v>109</v>
      </c>
      <c r="C315" t="s">
        <v>110</v>
      </c>
      <c r="D315" s="1" t="str">
        <f>VLOOKUP(athlete_entries[[#This Row],[CATEGORY]],Categories!$A$1:$F$106,2,FALSE)</f>
        <v>Individual</v>
      </c>
      <c r="E315" s="1" t="str">
        <f>VLOOKUP(athlete_entries[[#This Row],[CATEGORY]],Categories!$A$1:$F$106,3,FALSE)</f>
        <v>Sparring</v>
      </c>
      <c r="F315" s="1" t="str">
        <f>VLOOKUP(athlete_entries[[#This Row],[CATEGORY]],Categories!$A$1:$F$106,4,FALSE)</f>
        <v>Youth</v>
      </c>
      <c r="G315" s="1" t="str">
        <f>VLOOKUP(athlete_entries[[#This Row],[CATEGORY]],Categories!$A$1:$F$106,5,FALSE)</f>
        <v>Female</v>
      </c>
      <c r="H315" s="1" t="str">
        <f>VLOOKUP(athlete_entries[[#This Row],[CATEGORY]],Categories!$A$1:$F$106,6,FALSE)</f>
        <v>A+B G04-D06</v>
      </c>
      <c r="I315" s="1" t="str">
        <f t="array" ref="I315">_xlfn.IFNA(INDEX(Results__5[#All],MATCH(athlete_entries[[#This Row],[CATEGORY]]&amp;athlete_entries[[#This Row],[Name]],Results__5[[#All],[Category]]&amp;Results__5[[#All],[Name]],0),MATCH(athlete_entries[[#Headers],[Result]],Results__5[#Headers],0)),"0. None")</f>
        <v>0. None</v>
      </c>
      <c r="J315" s="1" t="str">
        <f>IF(AND(athlete_entries[[#This Row],[Result]]="2. Silver",K315=2),"0. None",IF(AND(athlete_entries[[#This Row],[Result]]="3. Bronze",K315=3),"0. None",athlete_entries[[#This Row],[Result]]))</f>
        <v>0. None</v>
      </c>
      <c r="K315" s="1">
        <f>INDEX(Categories_and_entries__2[[#All],[Category]:[Entries]],MATCH(athlete_entries[[#This Row],[CATEGORY]],Categories_and_entries__2[[#All],[Category]],0),MATCH("Entries",Categories_and_entries__2[[#Headers],[Category]:[Entries]],0))</f>
        <v>12</v>
      </c>
      <c r="L315" s="1">
        <f>COUNTIFS(athlete_entries[CATEGORY],athlete_entries[[#This Row],[CATEGORY]],athlete_entries[Club Full],athlete_entries[[#This Row],[Club Full]])</f>
        <v>1</v>
      </c>
      <c r="M315" s="1" t="str">
        <f>INDEX(Participation_Count_Clubs__24[#All],MATCH(athlete_entries[[#This Row],[Club Full]],Participation_Count_Clubs__24[[#All],[Club Full]],0),MATCH("Club Size Entries",Participation_Count_Clubs__24[#Headers],0))</f>
        <v>L</v>
      </c>
    </row>
    <row r="316" spans="1:13" x14ac:dyDescent="0.25">
      <c r="A316" t="s">
        <v>46</v>
      </c>
      <c r="B316" t="s">
        <v>115</v>
      </c>
      <c r="C316" t="s">
        <v>110</v>
      </c>
      <c r="D316" s="1" t="str">
        <f>VLOOKUP(athlete_entries[[#This Row],[CATEGORY]],Categories!$A$1:$F$106,2,FALSE)</f>
        <v>Individual</v>
      </c>
      <c r="E316" s="1" t="str">
        <f>VLOOKUP(athlete_entries[[#This Row],[CATEGORY]],Categories!$A$1:$F$106,3,FALSE)</f>
        <v>Sparring</v>
      </c>
      <c r="F316" s="1" t="str">
        <f>VLOOKUP(athlete_entries[[#This Row],[CATEGORY]],Categories!$A$1:$F$106,4,FALSE)</f>
        <v>Youth</v>
      </c>
      <c r="G316" s="1" t="str">
        <f>VLOOKUP(athlete_entries[[#This Row],[CATEGORY]],Categories!$A$1:$F$106,5,FALSE)</f>
        <v>Female</v>
      </c>
      <c r="H316" s="1" t="str">
        <f>VLOOKUP(athlete_entries[[#This Row],[CATEGORY]],Categories!$A$1:$F$106,6,FALSE)</f>
        <v>C G10-G05</v>
      </c>
      <c r="I316" s="1" t="str">
        <f t="array" ref="I316">_xlfn.IFNA(INDEX(Results__5[#All],MATCH(athlete_entries[[#This Row],[CATEGORY]]&amp;athlete_entries[[#This Row],[Name]],Results__5[[#All],[Category]]&amp;Results__5[[#All],[Name]],0),MATCH(athlete_entries[[#Headers],[Result]],Results__5[#Headers],0)),"0. None")</f>
        <v>0. None</v>
      </c>
      <c r="J316" s="1" t="str">
        <f>IF(AND(athlete_entries[[#This Row],[Result]]="2. Silver",K316=2),"0. None",IF(AND(athlete_entries[[#This Row],[Result]]="3. Bronze",K316=3),"0. None",athlete_entries[[#This Row],[Result]]))</f>
        <v>0. None</v>
      </c>
      <c r="K316" s="1">
        <f>INDEX(Categories_and_entries__2[[#All],[Category]:[Entries]],MATCH(athlete_entries[[#This Row],[CATEGORY]],Categories_and_entries__2[[#All],[Category]],0),MATCH("Entries",Categories_and_entries__2[[#Headers],[Category]:[Entries]],0))</f>
        <v>20</v>
      </c>
      <c r="L316" s="1">
        <f>COUNTIFS(athlete_entries[CATEGORY],athlete_entries[[#This Row],[CATEGORY]],athlete_entries[Club Full],athlete_entries[[#This Row],[Club Full]])</f>
        <v>1</v>
      </c>
      <c r="M316" s="1" t="str">
        <f>INDEX(Participation_Count_Clubs__24[#All],MATCH(athlete_entries[[#This Row],[Club Full]],Participation_Count_Clubs__24[[#All],[Club Full]],0),MATCH("Club Size Entries",Participation_Count_Clubs__24[#Headers],0))</f>
        <v>L</v>
      </c>
    </row>
    <row r="317" spans="1:13" x14ac:dyDescent="0.25">
      <c r="A317" t="s">
        <v>53</v>
      </c>
      <c r="B317" t="s">
        <v>124</v>
      </c>
      <c r="C317" t="s">
        <v>110</v>
      </c>
      <c r="D317" s="1" t="str">
        <f>VLOOKUP(athlete_entries[[#This Row],[CATEGORY]],Categories!$A$1:$F$106,2,FALSE)</f>
        <v>Individual</v>
      </c>
      <c r="E317" s="1" t="str">
        <f>VLOOKUP(athlete_entries[[#This Row],[CATEGORY]],Categories!$A$1:$F$106,3,FALSE)</f>
        <v>Sparring</v>
      </c>
      <c r="F317" s="1" t="str">
        <f>VLOOKUP(athlete_entries[[#This Row],[CATEGORY]],Categories!$A$1:$F$106,4,FALSE)</f>
        <v>Youth</v>
      </c>
      <c r="G317" s="1" t="str">
        <f>VLOOKUP(athlete_entries[[#This Row],[CATEGORY]],Categories!$A$1:$F$106,5,FALSE)</f>
        <v>Male</v>
      </c>
      <c r="H317" s="1" t="str">
        <f>VLOOKUP(athlete_entries[[#This Row],[CATEGORY]],Categories!$A$1:$F$106,6,FALSE)</f>
        <v>C G10-G05</v>
      </c>
      <c r="I317" s="1" t="str">
        <f t="array" ref="I317">_xlfn.IFNA(INDEX(Results__5[#All],MATCH(athlete_entries[[#This Row],[CATEGORY]]&amp;athlete_entries[[#This Row],[Name]],Results__5[[#All],[Category]]&amp;Results__5[[#All],[Name]],0),MATCH(athlete_entries[[#Headers],[Result]],Results__5[#Headers],0)),"0. None")</f>
        <v>1. Gold</v>
      </c>
      <c r="J317" s="1" t="str">
        <f>IF(AND(athlete_entries[[#This Row],[Result]]="2. Silver",K317=2),"0. None",IF(AND(athlete_entries[[#This Row],[Result]]="3. Bronze",K317=3),"0. None",athlete_entries[[#This Row],[Result]]))</f>
        <v>1. Gold</v>
      </c>
      <c r="K317" s="1">
        <f>INDEX(Categories_and_entries__2[[#All],[Category]:[Entries]],MATCH(athlete_entries[[#This Row],[CATEGORY]],Categories_and_entries__2[[#All],[Category]],0),MATCH("Entries",Categories_and_entries__2[[#Headers],[Category]:[Entries]],0))</f>
        <v>15</v>
      </c>
      <c r="L317" s="1">
        <f>COUNTIFS(athlete_entries[CATEGORY],athlete_entries[[#This Row],[CATEGORY]],athlete_entries[Club Full],athlete_entries[[#This Row],[Club Full]])</f>
        <v>1</v>
      </c>
      <c r="M317" s="1" t="str">
        <f>INDEX(Participation_Count_Clubs__24[#All],MATCH(athlete_entries[[#This Row],[Club Full]],Participation_Count_Clubs__24[[#All],[Club Full]],0),MATCH("Club Size Entries",Participation_Count_Clubs__24[#Headers],0))</f>
        <v>L</v>
      </c>
    </row>
    <row r="318" spans="1:13" x14ac:dyDescent="0.25">
      <c r="A318" t="s">
        <v>59</v>
      </c>
      <c r="B318" t="s">
        <v>367</v>
      </c>
      <c r="C318" t="s">
        <v>110</v>
      </c>
      <c r="D318" s="1" t="str">
        <f>VLOOKUP(athlete_entries[[#This Row],[CATEGORY]],Categories!$A$1:$F$106,2,FALSE)</f>
        <v>Individual</v>
      </c>
      <c r="E318" s="1" t="str">
        <f>VLOOKUP(athlete_entries[[#This Row],[CATEGORY]],Categories!$A$1:$F$106,3,FALSE)</f>
        <v>Sparring</v>
      </c>
      <c r="F318" s="1" t="str">
        <f>VLOOKUP(athlete_entries[[#This Row],[CATEGORY]],Categories!$A$1:$F$106,4,FALSE)</f>
        <v>Junior</v>
      </c>
      <c r="G318" s="1" t="str">
        <f>VLOOKUP(athlete_entries[[#This Row],[CATEGORY]],Categories!$A$1:$F$106,5,FALSE)</f>
        <v>Female</v>
      </c>
      <c r="H318" s="1" t="str">
        <f>VLOOKUP(athlete_entries[[#This Row],[CATEGORY]],Categories!$A$1:$F$106,6,FALSE)</f>
        <v>A+B G04-D06</v>
      </c>
      <c r="I318" s="1" t="str">
        <f t="array" ref="I318">_xlfn.IFNA(INDEX(Results__5[#All],MATCH(athlete_entries[[#This Row],[CATEGORY]]&amp;athlete_entries[[#This Row],[Name]],Results__5[[#All],[Category]]&amp;Results__5[[#All],[Name]],0),MATCH(athlete_entries[[#Headers],[Result]],Results__5[#Headers],0)),"0. None")</f>
        <v>3. Bronze</v>
      </c>
      <c r="J318" s="1" t="str">
        <f>IF(AND(athlete_entries[[#This Row],[Result]]="2. Silver",K318=2),"0. None",IF(AND(athlete_entries[[#This Row],[Result]]="3. Bronze",K318=3),"0. None",athlete_entries[[#This Row],[Result]]))</f>
        <v>3. Bronze</v>
      </c>
      <c r="K318" s="1">
        <f>INDEX(Categories_and_entries__2[[#All],[Category]:[Entries]],MATCH(athlete_entries[[#This Row],[CATEGORY]],Categories_and_entries__2[[#All],[Category]],0),MATCH("Entries",Categories_and_entries__2[[#Headers],[Category]:[Entries]],0))</f>
        <v>6</v>
      </c>
      <c r="L318" s="1">
        <f>COUNTIFS(athlete_entries[CATEGORY],athlete_entries[[#This Row],[CATEGORY]],athlete_entries[Club Full],athlete_entries[[#This Row],[Club Full]])</f>
        <v>2</v>
      </c>
      <c r="M318" s="1" t="str">
        <f>INDEX(Participation_Count_Clubs__24[#All],MATCH(athlete_entries[[#This Row],[Club Full]],Participation_Count_Clubs__24[[#All],[Club Full]],0),MATCH("Club Size Entries",Participation_Count_Clubs__24[#Headers],0))</f>
        <v>L</v>
      </c>
    </row>
    <row r="319" spans="1:13" x14ac:dyDescent="0.25">
      <c r="A319" t="s">
        <v>59</v>
      </c>
      <c r="B319" t="s">
        <v>647</v>
      </c>
      <c r="C319" t="s">
        <v>110</v>
      </c>
      <c r="D319" s="1" t="str">
        <f>VLOOKUP(athlete_entries[[#This Row],[CATEGORY]],Categories!$A$1:$F$106,2,FALSE)</f>
        <v>Individual</v>
      </c>
      <c r="E319" s="1" t="str">
        <f>VLOOKUP(athlete_entries[[#This Row],[CATEGORY]],Categories!$A$1:$F$106,3,FALSE)</f>
        <v>Sparring</v>
      </c>
      <c r="F319" s="1" t="str">
        <f>VLOOKUP(athlete_entries[[#This Row],[CATEGORY]],Categories!$A$1:$F$106,4,FALSE)</f>
        <v>Junior</v>
      </c>
      <c r="G319" s="1" t="str">
        <f>VLOOKUP(athlete_entries[[#This Row],[CATEGORY]],Categories!$A$1:$F$106,5,FALSE)</f>
        <v>Female</v>
      </c>
      <c r="H319" s="1" t="str">
        <f>VLOOKUP(athlete_entries[[#This Row],[CATEGORY]],Categories!$A$1:$F$106,6,FALSE)</f>
        <v>A+B G04-D06</v>
      </c>
      <c r="I319" s="1" t="str">
        <f t="array" ref="I319">_xlfn.IFNA(INDEX(Results__5[#All],MATCH(athlete_entries[[#This Row],[CATEGORY]]&amp;athlete_entries[[#This Row],[Name]],Results__5[[#All],[Category]]&amp;Results__5[[#All],[Name]],0),MATCH(athlete_entries[[#Headers],[Result]],Results__5[#Headers],0)),"0. None")</f>
        <v>0. None</v>
      </c>
      <c r="J319" s="1" t="str">
        <f>IF(AND(athlete_entries[[#This Row],[Result]]="2. Silver",K319=2),"0. None",IF(AND(athlete_entries[[#This Row],[Result]]="3. Bronze",K319=3),"0. None",athlete_entries[[#This Row],[Result]]))</f>
        <v>0. None</v>
      </c>
      <c r="K319" s="1">
        <f>INDEX(Categories_and_entries__2[[#All],[Category]:[Entries]],MATCH(athlete_entries[[#This Row],[CATEGORY]],Categories_and_entries__2[[#All],[Category]],0),MATCH("Entries",Categories_and_entries__2[[#Headers],[Category]:[Entries]],0))</f>
        <v>6</v>
      </c>
      <c r="L319" s="1">
        <f>COUNTIFS(athlete_entries[CATEGORY],athlete_entries[[#This Row],[CATEGORY]],athlete_entries[Club Full],athlete_entries[[#This Row],[Club Full]])</f>
        <v>2</v>
      </c>
      <c r="M319" s="1" t="str">
        <f>INDEX(Participation_Count_Clubs__24[#All],MATCH(athlete_entries[[#This Row],[Club Full]],Participation_Count_Clubs__24[[#All],[Club Full]],0),MATCH("Club Size Entries",Participation_Count_Clubs__24[#Headers],0))</f>
        <v>L</v>
      </c>
    </row>
    <row r="320" spans="1:13" x14ac:dyDescent="0.25">
      <c r="A320" t="s">
        <v>61</v>
      </c>
      <c r="B320" t="s">
        <v>334</v>
      </c>
      <c r="C320" t="s">
        <v>110</v>
      </c>
      <c r="D320" s="1" t="str">
        <f>VLOOKUP(athlete_entries[[#This Row],[CATEGORY]],Categories!$A$1:$F$106,2,FALSE)</f>
        <v>Individual</v>
      </c>
      <c r="E320" s="1" t="str">
        <f>VLOOKUP(athlete_entries[[#This Row],[CATEGORY]],Categories!$A$1:$F$106,3,FALSE)</f>
        <v>Sparring</v>
      </c>
      <c r="F320" s="1" t="str">
        <f>VLOOKUP(athlete_entries[[#This Row],[CATEGORY]],Categories!$A$1:$F$106,4,FALSE)</f>
        <v>Junior</v>
      </c>
      <c r="G320" s="1" t="str">
        <f>VLOOKUP(athlete_entries[[#This Row],[CATEGORY]],Categories!$A$1:$F$106,5,FALSE)</f>
        <v>Female</v>
      </c>
      <c r="H320" s="1" t="str">
        <f>VLOOKUP(athlete_entries[[#This Row],[CATEGORY]],Categories!$A$1:$F$106,6,FALSE)</f>
        <v>A+B G04-D06</v>
      </c>
      <c r="I320" s="1" t="str">
        <f t="array" ref="I320">_xlfn.IFNA(INDEX(Results__5[#All],MATCH(athlete_entries[[#This Row],[CATEGORY]]&amp;athlete_entries[[#This Row],[Name]],Results__5[[#All],[Category]]&amp;Results__5[[#All],[Name]],0),MATCH(athlete_entries[[#Headers],[Result]],Results__5[#Headers],0)),"0. None")</f>
        <v>0. None</v>
      </c>
      <c r="J320" s="1" t="str">
        <f>IF(AND(athlete_entries[[#This Row],[Result]]="2. Silver",K320=2),"0. None",IF(AND(athlete_entries[[#This Row],[Result]]="3. Bronze",K320=3),"0. None",athlete_entries[[#This Row],[Result]]))</f>
        <v>0. None</v>
      </c>
      <c r="K320" s="1">
        <f>INDEX(Categories_and_entries__2[[#All],[Category]:[Entries]],MATCH(athlete_entries[[#This Row],[CATEGORY]],Categories_and_entries__2[[#All],[Category]],0),MATCH("Entries",Categories_and_entries__2[[#Headers],[Category]:[Entries]],0))</f>
        <v>6</v>
      </c>
      <c r="L320" s="1">
        <f>COUNTIFS(athlete_entries[CATEGORY],athlete_entries[[#This Row],[CATEGORY]],athlete_entries[Club Full],athlete_entries[[#This Row],[Club Full]])</f>
        <v>1</v>
      </c>
      <c r="M320" s="1" t="str">
        <f>INDEX(Participation_Count_Clubs__24[#All],MATCH(athlete_entries[[#This Row],[Club Full]],Participation_Count_Clubs__24[[#All],[Club Full]],0),MATCH("Club Size Entries",Participation_Count_Clubs__24[#Headers],0))</f>
        <v>L</v>
      </c>
    </row>
    <row r="321" spans="1:13" x14ac:dyDescent="0.25">
      <c r="A321" t="s">
        <v>72</v>
      </c>
      <c r="B321" t="s">
        <v>227</v>
      </c>
      <c r="C321" t="s">
        <v>110</v>
      </c>
      <c r="D321" s="1" t="str">
        <f>VLOOKUP(athlete_entries[[#This Row],[CATEGORY]],Categories!$A$1:$F$106,2,FALSE)</f>
        <v>Individual</v>
      </c>
      <c r="E321" s="1" t="str">
        <f>VLOOKUP(athlete_entries[[#This Row],[CATEGORY]],Categories!$A$1:$F$106,3,FALSE)</f>
        <v>Sparring</v>
      </c>
      <c r="F321" s="1" t="str">
        <f>VLOOKUP(athlete_entries[[#This Row],[CATEGORY]],Categories!$A$1:$F$106,4,FALSE)</f>
        <v>Junior</v>
      </c>
      <c r="G321" s="1" t="str">
        <f>VLOOKUP(athlete_entries[[#This Row],[CATEGORY]],Categories!$A$1:$F$106,5,FALSE)</f>
        <v>Male</v>
      </c>
      <c r="H321" s="1" t="str">
        <f>VLOOKUP(athlete_entries[[#This Row],[CATEGORY]],Categories!$A$1:$F$106,6,FALSE)</f>
        <v>A+B G04-D06</v>
      </c>
      <c r="I321" s="1" t="str">
        <f t="array" ref="I321">_xlfn.IFNA(INDEX(Results__5[#All],MATCH(athlete_entries[[#This Row],[CATEGORY]]&amp;athlete_entries[[#This Row],[Name]],Results__5[[#All],[Category]]&amp;Results__5[[#All],[Name]],0),MATCH(athlete_entries[[#Headers],[Result]],Results__5[#Headers],0)),"0. None")</f>
        <v>3. Bronze</v>
      </c>
      <c r="J321" s="1" t="str">
        <f>IF(AND(athlete_entries[[#This Row],[Result]]="2. Silver",K321=2),"0. None",IF(AND(athlete_entries[[#This Row],[Result]]="3. Bronze",K321=3),"0. None",athlete_entries[[#This Row],[Result]]))</f>
        <v>3. Bronze</v>
      </c>
      <c r="K321" s="1">
        <f>INDEX(Categories_and_entries__2[[#All],[Category]:[Entries]],MATCH(athlete_entries[[#This Row],[CATEGORY]],Categories_and_entries__2[[#All],[Category]],0),MATCH("Entries",Categories_and_entries__2[[#Headers],[Category]:[Entries]],0))</f>
        <v>5</v>
      </c>
      <c r="L321" s="1">
        <f>COUNTIFS(athlete_entries[CATEGORY],athlete_entries[[#This Row],[CATEGORY]],athlete_entries[Club Full],athlete_entries[[#This Row],[Club Full]])</f>
        <v>1</v>
      </c>
      <c r="M321" s="1" t="str">
        <f>INDEX(Participation_Count_Clubs__24[#All],MATCH(athlete_entries[[#This Row],[Club Full]],Participation_Count_Clubs__24[[#All],[Club Full]],0),MATCH("Club Size Entries",Participation_Count_Clubs__24[#Headers],0))</f>
        <v>L</v>
      </c>
    </row>
    <row r="322" spans="1:13" x14ac:dyDescent="0.25">
      <c r="A322" t="s">
        <v>73</v>
      </c>
      <c r="B322" t="s">
        <v>224</v>
      </c>
      <c r="C322" t="s">
        <v>110</v>
      </c>
      <c r="D322" s="1" t="str">
        <f>VLOOKUP(athlete_entries[[#This Row],[CATEGORY]],Categories!$A$1:$F$106,2,FALSE)</f>
        <v>Individual</v>
      </c>
      <c r="E322" s="1" t="str">
        <f>VLOOKUP(athlete_entries[[#This Row],[CATEGORY]],Categories!$A$1:$F$106,3,FALSE)</f>
        <v>Sparring</v>
      </c>
      <c r="F322" s="1" t="str">
        <f>VLOOKUP(athlete_entries[[#This Row],[CATEGORY]],Categories!$A$1:$F$106,4,FALSE)</f>
        <v>Junior</v>
      </c>
      <c r="G322" s="1" t="str">
        <f>VLOOKUP(athlete_entries[[#This Row],[CATEGORY]],Categories!$A$1:$F$106,5,FALSE)</f>
        <v>Male</v>
      </c>
      <c r="H322" s="1" t="str">
        <f>VLOOKUP(athlete_entries[[#This Row],[CATEGORY]],Categories!$A$1:$F$106,6,FALSE)</f>
        <v>A D01-D06</v>
      </c>
      <c r="I322" s="1" t="str">
        <f t="array" ref="I322">_xlfn.IFNA(INDEX(Results__5[#All],MATCH(athlete_entries[[#This Row],[CATEGORY]]&amp;athlete_entries[[#This Row],[Name]],Results__5[[#All],[Category]]&amp;Results__5[[#All],[Name]],0),MATCH(athlete_entries[[#Headers],[Result]],Results__5[#Headers],0)),"0. None")</f>
        <v>3. Bronze</v>
      </c>
      <c r="J322" s="1" t="str">
        <f>IF(AND(athlete_entries[[#This Row],[Result]]="2. Silver",K322=2),"0. None",IF(AND(athlete_entries[[#This Row],[Result]]="3. Bronze",K322=3),"0. None",athlete_entries[[#This Row],[Result]]))</f>
        <v>3. Bronze</v>
      </c>
      <c r="K322" s="1">
        <f>INDEX(Categories_and_entries__2[[#All],[Category]:[Entries]],MATCH(athlete_entries[[#This Row],[CATEGORY]],Categories_and_entries__2[[#All],[Category]],0),MATCH("Entries",Categories_and_entries__2[[#Headers],[Category]:[Entries]],0))</f>
        <v>5</v>
      </c>
      <c r="L322" s="1">
        <f>COUNTIFS(athlete_entries[CATEGORY],athlete_entries[[#This Row],[CATEGORY]],athlete_entries[Club Full],athlete_entries[[#This Row],[Club Full]])</f>
        <v>1</v>
      </c>
      <c r="M322" s="1" t="str">
        <f>INDEX(Participation_Count_Clubs__24[#All],MATCH(athlete_entries[[#This Row],[Club Full]],Participation_Count_Clubs__24[[#All],[Club Full]],0),MATCH("Club Size Entries",Participation_Count_Clubs__24[#Headers],0))</f>
        <v>L</v>
      </c>
    </row>
    <row r="323" spans="1:13" x14ac:dyDescent="0.25">
      <c r="A323" t="s">
        <v>85</v>
      </c>
      <c r="B323" t="s">
        <v>261</v>
      </c>
      <c r="C323" t="s">
        <v>110</v>
      </c>
      <c r="D323" s="1" t="str">
        <f>VLOOKUP(athlete_entries[[#This Row],[CATEGORY]],Categories!$A$1:$F$106,2,FALSE)</f>
        <v>Individual</v>
      </c>
      <c r="E323" s="1" t="str">
        <f>VLOOKUP(athlete_entries[[#This Row],[CATEGORY]],Categories!$A$1:$F$106,3,FALSE)</f>
        <v>Sparring</v>
      </c>
      <c r="F323" s="1" t="str">
        <f>VLOOKUP(athlete_entries[[#This Row],[CATEGORY]],Categories!$A$1:$F$106,4,FALSE)</f>
        <v>Senior</v>
      </c>
      <c r="G323" s="1" t="str">
        <f>VLOOKUP(athlete_entries[[#This Row],[CATEGORY]],Categories!$A$1:$F$106,5,FALSE)</f>
        <v>Male</v>
      </c>
      <c r="H323" s="1" t="str">
        <f>VLOOKUP(athlete_entries[[#This Row],[CATEGORY]],Categories!$A$1:$F$106,6,FALSE)</f>
        <v>A D01-D06</v>
      </c>
      <c r="I323" s="1" t="str">
        <f t="array" ref="I323">_xlfn.IFNA(INDEX(Results__5[#All],MATCH(athlete_entries[[#This Row],[CATEGORY]]&amp;athlete_entries[[#This Row],[Name]],Results__5[[#All],[Category]]&amp;Results__5[[#All],[Name]],0),MATCH(athlete_entries[[#Headers],[Result]],Results__5[#Headers],0)),"0. None")</f>
        <v>0. None</v>
      </c>
      <c r="J323" s="1" t="str">
        <f>IF(AND(athlete_entries[[#This Row],[Result]]="2. Silver",K323=2),"0. None",IF(AND(athlete_entries[[#This Row],[Result]]="3. Bronze",K323=3),"0. None",athlete_entries[[#This Row],[Result]]))</f>
        <v>0. None</v>
      </c>
      <c r="K323" s="1">
        <f>INDEX(Categories_and_entries__2[[#All],[Category]:[Entries]],MATCH(athlete_entries[[#This Row],[CATEGORY]],Categories_and_entries__2[[#All],[Category]],0),MATCH("Entries",Categories_and_entries__2[[#Headers],[Category]:[Entries]],0))</f>
        <v>12</v>
      </c>
      <c r="L323" s="1">
        <f>COUNTIFS(athlete_entries[CATEGORY],athlete_entries[[#This Row],[CATEGORY]],athlete_entries[Club Full],athlete_entries[[#This Row],[Club Full]])</f>
        <v>1</v>
      </c>
      <c r="M323" s="1" t="str">
        <f>INDEX(Participation_Count_Clubs__24[#All],MATCH(athlete_entries[[#This Row],[Club Full]],Participation_Count_Clubs__24[[#All],[Club Full]],0),MATCH("Club Size Entries",Participation_Count_Clubs__24[#Headers],0))</f>
        <v>L</v>
      </c>
    </row>
    <row r="324" spans="1:13" x14ac:dyDescent="0.25">
      <c r="A324" t="s">
        <v>96</v>
      </c>
      <c r="B324" t="s">
        <v>227</v>
      </c>
      <c r="C324" t="s">
        <v>110</v>
      </c>
      <c r="D324" s="1" t="str">
        <f>VLOOKUP(athlete_entries[[#This Row],[CATEGORY]],Categories!$A$1:$F$106,2,FALSE)</f>
        <v>Individual</v>
      </c>
      <c r="E324" s="1" t="str">
        <f>VLOOKUP(athlete_entries[[#This Row],[CATEGORY]],Categories!$A$1:$F$106,3,FALSE)</f>
        <v>Sparring</v>
      </c>
      <c r="F324" s="1" t="str">
        <f>VLOOKUP(athlete_entries[[#This Row],[CATEGORY]],Categories!$A$1:$F$106,4,FALSE)</f>
        <v>Junior</v>
      </c>
      <c r="G324" s="1" t="str">
        <f>VLOOKUP(athlete_entries[[#This Row],[CATEGORY]],Categories!$A$1:$F$106,5,FALSE)</f>
        <v>Male</v>
      </c>
      <c r="H324" s="1" t="str">
        <f>VLOOKUP(athlete_entries[[#This Row],[CATEGORY]],Categories!$A$1:$F$106,6,FALSE)</f>
        <v>A+B G04-D06</v>
      </c>
      <c r="I324" s="1" t="str">
        <f t="array" ref="I324">_xlfn.IFNA(INDEX(Results__5[#All],MATCH(athlete_entries[[#This Row],[CATEGORY]]&amp;athlete_entries[[#This Row],[Name]],Results__5[[#All],[Category]]&amp;Results__5[[#All],[Name]],0),MATCH(athlete_entries[[#Headers],[Result]],Results__5[#Headers],0)),"0. None")</f>
        <v>0. None</v>
      </c>
      <c r="J324" s="1" t="str">
        <f>IF(AND(athlete_entries[[#This Row],[Result]]="2. Silver",K324=2),"0. None",IF(AND(athlete_entries[[#This Row],[Result]]="3. Bronze",K324=3),"0. None",athlete_entries[[#This Row],[Result]]))</f>
        <v>0. None</v>
      </c>
      <c r="K324" s="1">
        <f>INDEX(Categories_and_entries__2[[#All],[Category]:[Entries]],MATCH(athlete_entries[[#This Row],[CATEGORY]],Categories_and_entries__2[[#All],[Category]],0),MATCH("Entries",Categories_and_entries__2[[#Headers],[Category]:[Entries]],0))</f>
        <v>18</v>
      </c>
      <c r="L324" s="1">
        <f>COUNTIFS(athlete_entries[CATEGORY],athlete_entries[[#This Row],[CATEGORY]],athlete_entries[Club Full],athlete_entries[[#This Row],[Club Full]])</f>
        <v>2</v>
      </c>
      <c r="M324" s="1" t="str">
        <f>INDEX(Participation_Count_Clubs__24[#All],MATCH(athlete_entries[[#This Row],[Club Full]],Participation_Count_Clubs__24[[#All],[Club Full]],0),MATCH("Club Size Entries",Participation_Count_Clubs__24[#Headers],0))</f>
        <v>L</v>
      </c>
    </row>
    <row r="325" spans="1:13" x14ac:dyDescent="0.25">
      <c r="A325" t="s">
        <v>96</v>
      </c>
      <c r="B325" t="s">
        <v>224</v>
      </c>
      <c r="C325" t="s">
        <v>110</v>
      </c>
      <c r="D325" s="1" t="str">
        <f>VLOOKUP(athlete_entries[[#This Row],[CATEGORY]],Categories!$A$1:$F$106,2,FALSE)</f>
        <v>Individual</v>
      </c>
      <c r="E325" s="1" t="str">
        <f>VLOOKUP(athlete_entries[[#This Row],[CATEGORY]],Categories!$A$1:$F$106,3,FALSE)</f>
        <v>Sparring</v>
      </c>
      <c r="F325" s="1" t="str">
        <f>VLOOKUP(athlete_entries[[#This Row],[CATEGORY]],Categories!$A$1:$F$106,4,FALSE)</f>
        <v>Junior</v>
      </c>
      <c r="G325" s="1" t="str">
        <f>VLOOKUP(athlete_entries[[#This Row],[CATEGORY]],Categories!$A$1:$F$106,5,FALSE)</f>
        <v>Male</v>
      </c>
      <c r="H325" s="1" t="str">
        <f>VLOOKUP(athlete_entries[[#This Row],[CATEGORY]],Categories!$A$1:$F$106,6,FALSE)</f>
        <v>A+B G04-D06</v>
      </c>
      <c r="I325" s="1" t="str">
        <f t="array" ref="I325">_xlfn.IFNA(INDEX(Results__5[#All],MATCH(athlete_entries[[#This Row],[CATEGORY]]&amp;athlete_entries[[#This Row],[Name]],Results__5[[#All],[Category]]&amp;Results__5[[#All],[Name]],0),MATCH(athlete_entries[[#Headers],[Result]],Results__5[#Headers],0)),"0. None")</f>
        <v>1. Gold</v>
      </c>
      <c r="J325" s="1" t="str">
        <f>IF(AND(athlete_entries[[#This Row],[Result]]="2. Silver",K325=2),"0. None",IF(AND(athlete_entries[[#This Row],[Result]]="3. Bronze",K325=3),"0. None",athlete_entries[[#This Row],[Result]]))</f>
        <v>1. Gold</v>
      </c>
      <c r="K325" s="1">
        <f>INDEX(Categories_and_entries__2[[#All],[Category]:[Entries]],MATCH(athlete_entries[[#This Row],[CATEGORY]],Categories_and_entries__2[[#All],[Category]],0),MATCH("Entries",Categories_and_entries__2[[#Headers],[Category]:[Entries]],0))</f>
        <v>18</v>
      </c>
      <c r="L325" s="1">
        <f>COUNTIFS(athlete_entries[CATEGORY],athlete_entries[[#This Row],[CATEGORY]],athlete_entries[Club Full],athlete_entries[[#This Row],[Club Full]])</f>
        <v>2</v>
      </c>
      <c r="M325" s="1" t="str">
        <f>INDEX(Participation_Count_Clubs__24[#All],MATCH(athlete_entries[[#This Row],[Club Full]],Participation_Count_Clubs__24[[#All],[Club Full]],0),MATCH("Club Size Entries",Participation_Count_Clubs__24[#Headers],0))</f>
        <v>L</v>
      </c>
    </row>
    <row r="326" spans="1:13" x14ac:dyDescent="0.25">
      <c r="A326" t="s">
        <v>100</v>
      </c>
      <c r="B326" t="s">
        <v>227</v>
      </c>
      <c r="C326" t="s">
        <v>110</v>
      </c>
      <c r="D326" s="1" t="str">
        <f>VLOOKUP(athlete_entries[[#This Row],[CATEGORY]],Categories!$A$1:$F$106,2,FALSE)</f>
        <v>Individual</v>
      </c>
      <c r="E326" s="1" t="str">
        <f>VLOOKUP(athlete_entries[[#This Row],[CATEGORY]],Categories!$A$1:$F$106,3,FALSE)</f>
        <v>Power</v>
      </c>
      <c r="F326" s="1" t="str">
        <f>VLOOKUP(athlete_entries[[#This Row],[CATEGORY]],Categories!$A$1:$F$106,4,FALSE)</f>
        <v>Junior</v>
      </c>
      <c r="G326" s="1" t="str">
        <f>VLOOKUP(athlete_entries[[#This Row],[CATEGORY]],Categories!$A$1:$F$106,5,FALSE)</f>
        <v>Male</v>
      </c>
      <c r="H326" s="1" t="str">
        <f>VLOOKUP(athlete_entries[[#This Row],[CATEGORY]],Categories!$A$1:$F$106,6,FALSE)</f>
        <v>A+B G04-D06</v>
      </c>
      <c r="I326" s="1" t="str">
        <f t="array" ref="I326">_xlfn.IFNA(INDEX(Results__5[#All],MATCH(athlete_entries[[#This Row],[CATEGORY]]&amp;athlete_entries[[#This Row],[Name]],Results__5[[#All],[Category]]&amp;Results__5[[#All],[Name]],0),MATCH(athlete_entries[[#Headers],[Result]],Results__5[#Headers],0)),"0. None")</f>
        <v>1. Gold</v>
      </c>
      <c r="J326" s="1" t="str">
        <f>IF(AND(athlete_entries[[#This Row],[Result]]="2. Silver",K326=2),"0. None",IF(AND(athlete_entries[[#This Row],[Result]]="3. Bronze",K326=3),"0. None",athlete_entries[[#This Row],[Result]]))</f>
        <v>1. Gold</v>
      </c>
      <c r="K326" s="1">
        <f>INDEX(Categories_and_entries__2[[#All],[Category]:[Entries]],MATCH(athlete_entries[[#This Row],[CATEGORY]],Categories_and_entries__2[[#All],[Category]],0),MATCH("Entries",Categories_and_entries__2[[#Headers],[Category]:[Entries]],0))</f>
        <v>12</v>
      </c>
      <c r="L326" s="1">
        <f>COUNTIFS(athlete_entries[CATEGORY],athlete_entries[[#This Row],[CATEGORY]],athlete_entries[Club Full],athlete_entries[[#This Row],[Club Full]])</f>
        <v>1</v>
      </c>
      <c r="M326" s="1" t="str">
        <f>INDEX(Participation_Count_Clubs__24[#All],MATCH(athlete_entries[[#This Row],[Club Full]],Participation_Count_Clubs__24[[#All],[Club Full]],0),MATCH("Club Size Entries",Participation_Count_Clubs__24[#Headers],0))</f>
        <v>L</v>
      </c>
    </row>
    <row r="327" spans="1:13" x14ac:dyDescent="0.25">
      <c r="A327" t="s">
        <v>38</v>
      </c>
      <c r="B327" t="s">
        <v>693</v>
      </c>
      <c r="C327" t="s">
        <v>451</v>
      </c>
      <c r="D327" s="1" t="str">
        <f>VLOOKUP(athlete_entries[[#This Row],[CATEGORY]],Categories!$A$1:$F$106,2,FALSE)</f>
        <v>Individual</v>
      </c>
      <c r="E327" s="1" t="str">
        <f>VLOOKUP(athlete_entries[[#This Row],[CATEGORY]],Categories!$A$1:$F$106,3,FALSE)</f>
        <v>Sparring</v>
      </c>
      <c r="F327" s="1" t="str">
        <f>VLOOKUP(athlete_entries[[#This Row],[CATEGORY]],Categories!$A$1:$F$106,4,FALSE)</f>
        <v>Youth</v>
      </c>
      <c r="G327" s="1" t="str">
        <f>VLOOKUP(athlete_entries[[#This Row],[CATEGORY]],Categories!$A$1:$F$106,5,FALSE)</f>
        <v>Female</v>
      </c>
      <c r="H327" s="1" t="str">
        <f>VLOOKUP(athlete_entries[[#This Row],[CATEGORY]],Categories!$A$1:$F$106,6,FALSE)</f>
        <v>A+B G04-D06</v>
      </c>
      <c r="I327" s="1" t="str">
        <f t="array" ref="I327">_xlfn.IFNA(INDEX(Results__5[#All],MATCH(athlete_entries[[#This Row],[CATEGORY]]&amp;athlete_entries[[#This Row],[Name]],Results__5[[#All],[Category]]&amp;Results__5[[#All],[Name]],0),MATCH(athlete_entries[[#Headers],[Result]],Results__5[#Headers],0)),"0. None")</f>
        <v>0. None</v>
      </c>
      <c r="J327" s="1" t="str">
        <f>IF(AND(athlete_entries[[#This Row],[Result]]="2. Silver",K327=2),"0. None",IF(AND(athlete_entries[[#This Row],[Result]]="3. Bronze",K327=3),"0. None",athlete_entries[[#This Row],[Result]]))</f>
        <v>0. None</v>
      </c>
      <c r="K327" s="1">
        <f>INDEX(Categories_and_entries__2[[#All],[Category]:[Entries]],MATCH(athlete_entries[[#This Row],[CATEGORY]],Categories_and_entries__2[[#All],[Category]],0),MATCH("Entries",Categories_and_entries__2[[#Headers],[Category]:[Entries]],0))</f>
        <v>12</v>
      </c>
      <c r="L327" s="1">
        <f>COUNTIFS(athlete_entries[CATEGORY],athlete_entries[[#This Row],[CATEGORY]],athlete_entries[Club Full],athlete_entries[[#This Row],[Club Full]])</f>
        <v>1</v>
      </c>
      <c r="M327" s="1" t="str">
        <f>INDEX(Participation_Count_Clubs__24[#All],MATCH(athlete_entries[[#This Row],[Club Full]],Participation_Count_Clubs__24[[#All],[Club Full]],0),MATCH("Club Size Entries",Participation_Count_Clubs__24[#Headers],0))</f>
        <v>XS</v>
      </c>
    </row>
    <row r="328" spans="1:13" x14ac:dyDescent="0.25">
      <c r="A328" t="s">
        <v>71</v>
      </c>
      <c r="B328" t="s">
        <v>712</v>
      </c>
      <c r="C328" t="s">
        <v>451</v>
      </c>
      <c r="D328" s="1" t="str">
        <f>VLOOKUP(athlete_entries[[#This Row],[CATEGORY]],Categories!$A$1:$F$106,2,FALSE)</f>
        <v>Individual</v>
      </c>
      <c r="E328" s="1" t="str">
        <f>VLOOKUP(athlete_entries[[#This Row],[CATEGORY]],Categories!$A$1:$F$106,3,FALSE)</f>
        <v>Sparring</v>
      </c>
      <c r="F328" s="1" t="str">
        <f>VLOOKUP(athlete_entries[[#This Row],[CATEGORY]],Categories!$A$1:$F$106,4,FALSE)</f>
        <v>Junior</v>
      </c>
      <c r="G328" s="1" t="str">
        <f>VLOOKUP(athlete_entries[[#This Row],[CATEGORY]],Categories!$A$1:$F$106,5,FALSE)</f>
        <v>Male</v>
      </c>
      <c r="H328" s="1" t="str">
        <f>VLOOKUP(athlete_entries[[#This Row],[CATEGORY]],Categories!$A$1:$F$106,6,FALSE)</f>
        <v>A+B G04-D06</v>
      </c>
      <c r="I328" s="1" t="str">
        <f t="array" ref="I328">_xlfn.IFNA(INDEX(Results__5[#All],MATCH(athlete_entries[[#This Row],[CATEGORY]]&amp;athlete_entries[[#This Row],[Name]],Results__5[[#All],[Category]]&amp;Results__5[[#All],[Name]],0),MATCH(athlete_entries[[#Headers],[Result]],Results__5[#Headers],0)),"0. None")</f>
        <v>0. None</v>
      </c>
      <c r="J328" s="1" t="str">
        <f>IF(AND(athlete_entries[[#This Row],[Result]]="2. Silver",K328=2),"0. None",IF(AND(athlete_entries[[#This Row],[Result]]="3. Bronze",K328=3),"0. None",athlete_entries[[#This Row],[Result]]))</f>
        <v>0. None</v>
      </c>
      <c r="K328" s="1">
        <f>INDEX(Categories_and_entries__2[[#All],[Category]:[Entries]],MATCH(athlete_entries[[#This Row],[CATEGORY]],Categories_and_entries__2[[#All],[Category]],0),MATCH("Entries",Categories_and_entries__2[[#Headers],[Category]:[Entries]],0))</f>
        <v>10</v>
      </c>
      <c r="L328" s="1">
        <f>COUNTIFS(athlete_entries[CATEGORY],athlete_entries[[#This Row],[CATEGORY]],athlete_entries[Club Full],athlete_entries[[#This Row],[Club Full]])</f>
        <v>1</v>
      </c>
      <c r="M328" s="1" t="str">
        <f>INDEX(Participation_Count_Clubs__24[#All],MATCH(athlete_entries[[#This Row],[Club Full]],Participation_Count_Clubs__24[[#All],[Club Full]],0),MATCH("Club Size Entries",Participation_Count_Clubs__24[#Headers],0))</f>
        <v>XS</v>
      </c>
    </row>
    <row r="329" spans="1:13" x14ac:dyDescent="0.25">
      <c r="A329" t="s">
        <v>50</v>
      </c>
      <c r="B329" t="s">
        <v>519</v>
      </c>
      <c r="C329" t="s">
        <v>197</v>
      </c>
      <c r="D329" s="1" t="str">
        <f>VLOOKUP(athlete_entries[[#This Row],[CATEGORY]],Categories!$A$1:$F$106,2,FALSE)</f>
        <v>Individual</v>
      </c>
      <c r="E329" s="1" t="str">
        <f>VLOOKUP(athlete_entries[[#This Row],[CATEGORY]],Categories!$A$1:$F$106,3,FALSE)</f>
        <v>Sparring</v>
      </c>
      <c r="F329" s="1" t="str">
        <f>VLOOKUP(athlete_entries[[#This Row],[CATEGORY]],Categories!$A$1:$F$106,4,FALSE)</f>
        <v>Youth</v>
      </c>
      <c r="G329" s="1" t="str">
        <f>VLOOKUP(athlete_entries[[#This Row],[CATEGORY]],Categories!$A$1:$F$106,5,FALSE)</f>
        <v>Male</v>
      </c>
      <c r="H329" s="1" t="str">
        <f>VLOOKUP(athlete_entries[[#This Row],[CATEGORY]],Categories!$A$1:$F$106,6,FALSE)</f>
        <v>A+B G04-D06</v>
      </c>
      <c r="I329" s="1" t="str">
        <f t="array" ref="I329">_xlfn.IFNA(INDEX(Results__5[#All],MATCH(athlete_entries[[#This Row],[CATEGORY]]&amp;athlete_entries[[#This Row],[Name]],Results__5[[#All],[Category]]&amp;Results__5[[#All],[Name]],0),MATCH(athlete_entries[[#Headers],[Result]],Results__5[#Headers],0)),"0. None")</f>
        <v>0. None</v>
      </c>
      <c r="J329" s="1" t="str">
        <f>IF(AND(athlete_entries[[#This Row],[Result]]="2. Silver",K329=2),"0. None",IF(AND(athlete_entries[[#This Row],[Result]]="3. Bronze",K329=3),"0. None",athlete_entries[[#This Row],[Result]]))</f>
        <v>0. None</v>
      </c>
      <c r="K329" s="1">
        <f>INDEX(Categories_and_entries__2[[#All],[Category]:[Entries]],MATCH(athlete_entries[[#This Row],[CATEGORY]],Categories_and_entries__2[[#All],[Category]],0),MATCH("Entries",Categories_and_entries__2[[#Headers],[Category]:[Entries]],0))</f>
        <v>8</v>
      </c>
      <c r="L329" s="1">
        <f>COUNTIFS(athlete_entries[CATEGORY],athlete_entries[[#This Row],[CATEGORY]],athlete_entries[Club Full],athlete_entries[[#This Row],[Club Full]])</f>
        <v>1</v>
      </c>
      <c r="M329" s="1" t="str">
        <f>INDEX(Participation_Count_Clubs__24[#All],MATCH(athlete_entries[[#This Row],[Club Full]],Participation_Count_Clubs__24[[#All],[Club Full]],0),MATCH("Club Size Entries",Participation_Count_Clubs__24[#Headers],0))</f>
        <v>S</v>
      </c>
    </row>
    <row r="330" spans="1:13" x14ac:dyDescent="0.25">
      <c r="A330" t="s">
        <v>59</v>
      </c>
      <c r="B330" t="s">
        <v>707</v>
      </c>
      <c r="C330" t="s">
        <v>197</v>
      </c>
      <c r="D330" s="1" t="str">
        <f>VLOOKUP(athlete_entries[[#This Row],[CATEGORY]],Categories!$A$1:$F$106,2,FALSE)</f>
        <v>Individual</v>
      </c>
      <c r="E330" s="1" t="str">
        <f>VLOOKUP(athlete_entries[[#This Row],[CATEGORY]],Categories!$A$1:$F$106,3,FALSE)</f>
        <v>Sparring</v>
      </c>
      <c r="F330" s="1" t="str">
        <f>VLOOKUP(athlete_entries[[#This Row],[CATEGORY]],Categories!$A$1:$F$106,4,FALSE)</f>
        <v>Junior</v>
      </c>
      <c r="G330" s="1" t="str">
        <f>VLOOKUP(athlete_entries[[#This Row],[CATEGORY]],Categories!$A$1:$F$106,5,FALSE)</f>
        <v>Female</v>
      </c>
      <c r="H330" s="1" t="str">
        <f>VLOOKUP(athlete_entries[[#This Row],[CATEGORY]],Categories!$A$1:$F$106,6,FALSE)</f>
        <v>A+B G04-D06</v>
      </c>
      <c r="I330" s="1" t="str">
        <f t="array" ref="I330">_xlfn.IFNA(INDEX(Results__5[#All],MATCH(athlete_entries[[#This Row],[CATEGORY]]&amp;athlete_entries[[#This Row],[Name]],Results__5[[#All],[Category]]&amp;Results__5[[#All],[Name]],0),MATCH(athlete_entries[[#Headers],[Result]],Results__5[#Headers],0)),"0. None")</f>
        <v>0. None</v>
      </c>
      <c r="J330" s="1" t="str">
        <f>IF(AND(athlete_entries[[#This Row],[Result]]="2. Silver",K330=2),"0. None",IF(AND(athlete_entries[[#This Row],[Result]]="3. Bronze",K330=3),"0. None",athlete_entries[[#This Row],[Result]]))</f>
        <v>0. None</v>
      </c>
      <c r="K330" s="1">
        <f>INDEX(Categories_and_entries__2[[#All],[Category]:[Entries]],MATCH(athlete_entries[[#This Row],[CATEGORY]],Categories_and_entries__2[[#All],[Category]],0),MATCH("Entries",Categories_and_entries__2[[#Headers],[Category]:[Entries]],0))</f>
        <v>6</v>
      </c>
      <c r="L330" s="1">
        <f>COUNTIFS(athlete_entries[CATEGORY],athlete_entries[[#This Row],[CATEGORY]],athlete_entries[Club Full],athlete_entries[[#This Row],[Club Full]])</f>
        <v>1</v>
      </c>
      <c r="M330" s="1" t="str">
        <f>INDEX(Participation_Count_Clubs__24[#All],MATCH(athlete_entries[[#This Row],[Club Full]],Participation_Count_Clubs__24[[#All],[Club Full]],0),MATCH("Club Size Entries",Participation_Count_Clubs__24[#Headers],0))</f>
        <v>S</v>
      </c>
    </row>
    <row r="331" spans="1:13" x14ac:dyDescent="0.25">
      <c r="A331" t="s">
        <v>69</v>
      </c>
      <c r="B331" t="s">
        <v>490</v>
      </c>
      <c r="C331" t="s">
        <v>197</v>
      </c>
      <c r="D331" s="1" t="str">
        <f>VLOOKUP(athlete_entries[[#This Row],[CATEGORY]],Categories!$A$1:$F$106,2,FALSE)</f>
        <v>Individual</v>
      </c>
      <c r="E331" s="1" t="str">
        <f>VLOOKUP(athlete_entries[[#This Row],[CATEGORY]],Categories!$A$1:$F$106,3,FALSE)</f>
        <v>Sparring</v>
      </c>
      <c r="F331" s="1" t="str">
        <f>VLOOKUP(athlete_entries[[#This Row],[CATEGORY]],Categories!$A$1:$F$106,4,FALSE)</f>
        <v>Junior</v>
      </c>
      <c r="G331" s="1" t="str">
        <f>VLOOKUP(athlete_entries[[#This Row],[CATEGORY]],Categories!$A$1:$F$106,5,FALSE)</f>
        <v>Male</v>
      </c>
      <c r="H331" s="1" t="str">
        <f>VLOOKUP(athlete_entries[[#This Row],[CATEGORY]],Categories!$A$1:$F$106,6,FALSE)</f>
        <v>A D01-D06</v>
      </c>
      <c r="I331" s="1" t="str">
        <f t="array" ref="I331">_xlfn.IFNA(INDEX(Results__5[#All],MATCH(athlete_entries[[#This Row],[CATEGORY]]&amp;athlete_entries[[#This Row],[Name]],Results__5[[#All],[Category]]&amp;Results__5[[#All],[Name]],0),MATCH(athlete_entries[[#Headers],[Result]],Results__5[#Headers],0)),"0. None")</f>
        <v>1. Gold</v>
      </c>
      <c r="J331" s="1" t="str">
        <f>IF(AND(athlete_entries[[#This Row],[Result]]="2. Silver",K331=2),"0. None",IF(AND(athlete_entries[[#This Row],[Result]]="3. Bronze",K331=3),"0. None",athlete_entries[[#This Row],[Result]]))</f>
        <v>1. Gold</v>
      </c>
      <c r="K331" s="1">
        <f>INDEX(Categories_and_entries__2[[#All],[Category]:[Entries]],MATCH(athlete_entries[[#This Row],[CATEGORY]],Categories_and_entries__2[[#All],[Category]],0),MATCH("Entries",Categories_and_entries__2[[#Headers],[Category]:[Entries]],0))</f>
        <v>8</v>
      </c>
      <c r="L331" s="1">
        <f>COUNTIFS(athlete_entries[CATEGORY],athlete_entries[[#This Row],[CATEGORY]],athlete_entries[Club Full],athlete_entries[[#This Row],[Club Full]])</f>
        <v>1</v>
      </c>
      <c r="M331" s="1" t="str">
        <f>INDEX(Participation_Count_Clubs__24[#All],MATCH(athlete_entries[[#This Row],[Club Full]],Participation_Count_Clubs__24[[#All],[Club Full]],0),MATCH("Club Size Entries",Participation_Count_Clubs__24[#Headers],0))</f>
        <v>S</v>
      </c>
    </row>
    <row r="332" spans="1:13" x14ac:dyDescent="0.25">
      <c r="A332" t="s">
        <v>83</v>
      </c>
      <c r="B332" t="s">
        <v>491</v>
      </c>
      <c r="C332" t="s">
        <v>197</v>
      </c>
      <c r="D332" s="1" t="str">
        <f>VLOOKUP(athlete_entries[[#This Row],[CATEGORY]],Categories!$A$1:$F$106,2,FALSE)</f>
        <v>Individual</v>
      </c>
      <c r="E332" s="1" t="str">
        <f>VLOOKUP(athlete_entries[[#This Row],[CATEGORY]],Categories!$A$1:$F$106,3,FALSE)</f>
        <v>Sparring</v>
      </c>
      <c r="F332" s="1" t="str">
        <f>VLOOKUP(athlete_entries[[#This Row],[CATEGORY]],Categories!$A$1:$F$106,4,FALSE)</f>
        <v>Senior</v>
      </c>
      <c r="G332" s="1" t="str">
        <f>VLOOKUP(athlete_entries[[#This Row],[CATEGORY]],Categories!$A$1:$F$106,5,FALSE)</f>
        <v>Male</v>
      </c>
      <c r="H332" s="1" t="str">
        <f>VLOOKUP(athlete_entries[[#This Row],[CATEGORY]],Categories!$A$1:$F$106,6,FALSE)</f>
        <v>A+B G04-D06</v>
      </c>
      <c r="I332" s="1" t="str">
        <f t="array" ref="I332">_xlfn.IFNA(INDEX(Results__5[#All],MATCH(athlete_entries[[#This Row],[CATEGORY]]&amp;athlete_entries[[#This Row],[Name]],Results__5[[#All],[Category]]&amp;Results__5[[#All],[Name]],0),MATCH(athlete_entries[[#Headers],[Result]],Results__5[#Headers],0)),"0. None")</f>
        <v>1. Gold</v>
      </c>
      <c r="J332" s="1" t="str">
        <f>IF(AND(athlete_entries[[#This Row],[Result]]="2. Silver",K332=2),"0. None",IF(AND(athlete_entries[[#This Row],[Result]]="3. Bronze",K332=3),"0. None",athlete_entries[[#This Row],[Result]]))</f>
        <v>1. Gold</v>
      </c>
      <c r="K332" s="1">
        <f>INDEX(Categories_and_entries__2[[#All],[Category]:[Entries]],MATCH(athlete_entries[[#This Row],[CATEGORY]],Categories_and_entries__2[[#All],[Category]],0),MATCH("Entries",Categories_and_entries__2[[#Headers],[Category]:[Entries]],0))</f>
        <v>3</v>
      </c>
      <c r="L332" s="1">
        <f>COUNTIFS(athlete_entries[CATEGORY],athlete_entries[[#This Row],[CATEGORY]],athlete_entries[Club Full],athlete_entries[[#This Row],[Club Full]])</f>
        <v>1</v>
      </c>
      <c r="M332" s="1" t="str">
        <f>INDEX(Participation_Count_Clubs__24[#All],MATCH(athlete_entries[[#This Row],[Club Full]],Participation_Count_Clubs__24[[#All],[Club Full]],0),MATCH("Club Size Entries",Participation_Count_Clubs__24[#Headers],0))</f>
        <v>S</v>
      </c>
    </row>
    <row r="333" spans="1:13" x14ac:dyDescent="0.25">
      <c r="A333" t="s">
        <v>2</v>
      </c>
      <c r="B333" t="s">
        <v>553</v>
      </c>
      <c r="C333" t="s">
        <v>137</v>
      </c>
      <c r="D333" s="1" t="str">
        <f>VLOOKUP(athlete_entries[[#This Row],[CATEGORY]],Categories!$A$1:$F$106,2,FALSE)</f>
        <v>Individual</v>
      </c>
      <c r="E333" s="1" t="str">
        <f>VLOOKUP(athlete_entries[[#This Row],[CATEGORY]],Categories!$A$1:$F$106,3,FALSE)</f>
        <v>Patterns</v>
      </c>
      <c r="F333" s="1" t="str">
        <f>VLOOKUP(athlete_entries[[#This Row],[CATEGORY]],Categories!$A$1:$F$106,4,FALSE)</f>
        <v>Youth</v>
      </c>
      <c r="G333" s="1" t="str">
        <f>VLOOKUP(athlete_entries[[#This Row],[CATEGORY]],Categories!$A$1:$F$106,5,FALSE)</f>
        <v>Female</v>
      </c>
      <c r="H333" s="1" t="str">
        <f>VLOOKUP(athlete_entries[[#This Row],[CATEGORY]],Categories!$A$1:$F$106,6,FALSE)</f>
        <v>B G04-G01</v>
      </c>
      <c r="I333" s="1" t="str">
        <f t="array" ref="I333">_xlfn.IFNA(INDEX(Results__5[#All],MATCH(athlete_entries[[#This Row],[CATEGORY]]&amp;athlete_entries[[#This Row],[Name]],Results__5[[#All],[Category]]&amp;Results__5[[#All],[Name]],0),MATCH(athlete_entries[[#Headers],[Result]],Results__5[#Headers],0)),"0. None")</f>
        <v>0. None</v>
      </c>
      <c r="J333" s="1" t="str">
        <f>IF(AND(athlete_entries[[#This Row],[Result]]="2. Silver",K333=2),"0. None",IF(AND(athlete_entries[[#This Row],[Result]]="3. Bronze",K333=3),"0. None",athlete_entries[[#This Row],[Result]]))</f>
        <v>0. None</v>
      </c>
      <c r="K333" s="1">
        <f>INDEX(Categories_and_entries__2[[#All],[Category]:[Entries]],MATCH(athlete_entries[[#This Row],[CATEGORY]],Categories_and_entries__2[[#All],[Category]],0),MATCH("Entries",Categories_and_entries__2[[#Headers],[Category]:[Entries]],0))</f>
        <v>24</v>
      </c>
      <c r="L333" s="1">
        <f>COUNTIFS(athlete_entries[CATEGORY],athlete_entries[[#This Row],[CATEGORY]],athlete_entries[Club Full],athlete_entries[[#This Row],[Club Full]])</f>
        <v>1</v>
      </c>
      <c r="M333" s="1" t="str">
        <f>INDEX(Participation_Count_Clubs__24[#All],MATCH(athlete_entries[[#This Row],[Club Full]],Participation_Count_Clubs__24[[#All],[Club Full]],0),MATCH("Club Size Entries",Participation_Count_Clubs__24[#Headers],0))</f>
        <v>M</v>
      </c>
    </row>
    <row r="334" spans="1:13" x14ac:dyDescent="0.25">
      <c r="A334" t="s">
        <v>5</v>
      </c>
      <c r="B334" t="s">
        <v>585</v>
      </c>
      <c r="C334" t="s">
        <v>137</v>
      </c>
      <c r="D334" s="1" t="str">
        <f>VLOOKUP(athlete_entries[[#This Row],[CATEGORY]],Categories!$A$1:$F$106,2,FALSE)</f>
        <v>Individual</v>
      </c>
      <c r="E334" s="1" t="str">
        <f>VLOOKUP(athlete_entries[[#This Row],[CATEGORY]],Categories!$A$1:$F$106,3,FALSE)</f>
        <v>Patterns</v>
      </c>
      <c r="F334" s="1" t="str">
        <f>VLOOKUP(athlete_entries[[#This Row],[CATEGORY]],Categories!$A$1:$F$106,4,FALSE)</f>
        <v>Youth</v>
      </c>
      <c r="G334" s="1" t="str">
        <f>VLOOKUP(athlete_entries[[#This Row],[CATEGORY]],Categories!$A$1:$F$106,5,FALSE)</f>
        <v>Female</v>
      </c>
      <c r="H334" s="1" t="str">
        <f>VLOOKUP(athlete_entries[[#This Row],[CATEGORY]],Categories!$A$1:$F$106,6,FALSE)</f>
        <v>C G10-G05</v>
      </c>
      <c r="I334" s="1" t="str">
        <f t="array" ref="I334">_xlfn.IFNA(INDEX(Results__5[#All],MATCH(athlete_entries[[#This Row],[CATEGORY]]&amp;athlete_entries[[#This Row],[Name]],Results__5[[#All],[Category]]&amp;Results__5[[#All],[Name]],0),MATCH(athlete_entries[[#Headers],[Result]],Results__5[#Headers],0)),"0. None")</f>
        <v>0. None</v>
      </c>
      <c r="J334" s="1" t="str">
        <f>IF(AND(athlete_entries[[#This Row],[Result]]="2. Silver",K334=2),"0. None",IF(AND(athlete_entries[[#This Row],[Result]]="3. Bronze",K334=3),"0. None",athlete_entries[[#This Row],[Result]]))</f>
        <v>0. None</v>
      </c>
      <c r="K334" s="1">
        <f>INDEX(Categories_and_entries__2[[#All],[Category]:[Entries]],MATCH(athlete_entries[[#This Row],[CATEGORY]],Categories_and_entries__2[[#All],[Category]],0),MATCH("Entries",Categories_and_entries__2[[#Headers],[Category]:[Entries]],0))</f>
        <v>22</v>
      </c>
      <c r="L334" s="1">
        <f>COUNTIFS(athlete_entries[CATEGORY],athlete_entries[[#This Row],[CATEGORY]],athlete_entries[Club Full],athlete_entries[[#This Row],[Club Full]])</f>
        <v>1</v>
      </c>
      <c r="M334" s="1" t="str">
        <f>INDEX(Participation_Count_Clubs__24[#All],MATCH(athlete_entries[[#This Row],[Club Full]],Participation_Count_Clubs__24[[#All],[Club Full]],0),MATCH("Club Size Entries",Participation_Count_Clubs__24[#Headers],0))</f>
        <v>M</v>
      </c>
    </row>
    <row r="335" spans="1:13" x14ac:dyDescent="0.25">
      <c r="A335" t="s">
        <v>8</v>
      </c>
      <c r="B335" t="s">
        <v>610</v>
      </c>
      <c r="C335" t="s">
        <v>137</v>
      </c>
      <c r="D335" s="1" t="str">
        <f>VLOOKUP(athlete_entries[[#This Row],[CATEGORY]],Categories!$A$1:$F$106,2,FALSE)</f>
        <v>Individual</v>
      </c>
      <c r="E335" s="1" t="str">
        <f>VLOOKUP(athlete_entries[[#This Row],[CATEGORY]],Categories!$A$1:$F$106,3,FALSE)</f>
        <v>Patterns</v>
      </c>
      <c r="F335" s="1" t="str">
        <f>VLOOKUP(athlete_entries[[#This Row],[CATEGORY]],Categories!$A$1:$F$106,4,FALSE)</f>
        <v>Youth</v>
      </c>
      <c r="G335" s="1" t="str">
        <f>VLOOKUP(athlete_entries[[#This Row],[CATEGORY]],Categories!$A$1:$F$106,5,FALSE)</f>
        <v>Male</v>
      </c>
      <c r="H335" s="1" t="str">
        <f>VLOOKUP(athlete_entries[[#This Row],[CATEGORY]],Categories!$A$1:$F$106,6,FALSE)</f>
        <v>B G04-G01</v>
      </c>
      <c r="I335" s="1" t="str">
        <f t="array" ref="I335">_xlfn.IFNA(INDEX(Results__5[#All],MATCH(athlete_entries[[#This Row],[CATEGORY]]&amp;athlete_entries[[#This Row],[Name]],Results__5[[#All],[Category]]&amp;Results__5[[#All],[Name]],0),MATCH(athlete_entries[[#Headers],[Result]],Results__5[#Headers],0)),"0. None")</f>
        <v>0. None</v>
      </c>
      <c r="J335" s="1" t="str">
        <f>IF(AND(athlete_entries[[#This Row],[Result]]="2. Silver",K335=2),"0. None",IF(AND(athlete_entries[[#This Row],[Result]]="3. Bronze",K335=3),"0. None",athlete_entries[[#This Row],[Result]]))</f>
        <v>0. None</v>
      </c>
      <c r="K335" s="1">
        <f>INDEX(Categories_and_entries__2[[#All],[Category]:[Entries]],MATCH(athlete_entries[[#This Row],[CATEGORY]],Categories_and_entries__2[[#All],[Category]],0),MATCH("Entries",Categories_and_entries__2[[#Headers],[Category]:[Entries]],0))</f>
        <v>19</v>
      </c>
      <c r="L335" s="1">
        <f>COUNTIFS(athlete_entries[CATEGORY],athlete_entries[[#This Row],[CATEGORY]],athlete_entries[Club Full],athlete_entries[[#This Row],[Club Full]])</f>
        <v>1</v>
      </c>
      <c r="M335" s="1" t="str">
        <f>INDEX(Participation_Count_Clubs__24[#All],MATCH(athlete_entries[[#This Row],[Club Full]],Participation_Count_Clubs__24[[#All],[Club Full]],0),MATCH("Club Size Entries",Participation_Count_Clubs__24[#Headers],0))</f>
        <v>M</v>
      </c>
    </row>
    <row r="336" spans="1:13" x14ac:dyDescent="0.25">
      <c r="A336" t="s">
        <v>10</v>
      </c>
      <c r="B336" t="s">
        <v>633</v>
      </c>
      <c r="C336" t="s">
        <v>137</v>
      </c>
      <c r="D336" s="1" t="str">
        <f>VLOOKUP(athlete_entries[[#This Row],[CATEGORY]],Categories!$A$1:$F$106,2,FALSE)</f>
        <v>Individual</v>
      </c>
      <c r="E336" s="1" t="str">
        <f>VLOOKUP(athlete_entries[[#This Row],[CATEGORY]],Categories!$A$1:$F$106,3,FALSE)</f>
        <v>Patterns</v>
      </c>
      <c r="F336" s="1" t="str">
        <f>VLOOKUP(athlete_entries[[#This Row],[CATEGORY]],Categories!$A$1:$F$106,4,FALSE)</f>
        <v>Youth</v>
      </c>
      <c r="G336" s="1" t="str">
        <f>VLOOKUP(athlete_entries[[#This Row],[CATEGORY]],Categories!$A$1:$F$106,5,FALSE)</f>
        <v>Male</v>
      </c>
      <c r="H336" s="1" t="str">
        <f>VLOOKUP(athlete_entries[[#This Row],[CATEGORY]],Categories!$A$1:$F$106,6,FALSE)</f>
        <v>C G10-G05</v>
      </c>
      <c r="I336" s="1" t="str">
        <f t="array" ref="I336">_xlfn.IFNA(INDEX(Results__5[#All],MATCH(athlete_entries[[#This Row],[CATEGORY]]&amp;athlete_entries[[#This Row],[Name]],Results__5[[#All],[Category]]&amp;Results__5[[#All],[Name]],0),MATCH(athlete_entries[[#Headers],[Result]],Results__5[#Headers],0)),"0. None")</f>
        <v>0. None</v>
      </c>
      <c r="J336" s="1" t="str">
        <f>IF(AND(athlete_entries[[#This Row],[Result]]="2. Silver",K336=2),"0. None",IF(AND(athlete_entries[[#This Row],[Result]]="3. Bronze",K336=3),"0. None",athlete_entries[[#This Row],[Result]]))</f>
        <v>0. None</v>
      </c>
      <c r="K336" s="1">
        <f>INDEX(Categories_and_entries__2[[#All],[Category]:[Entries]],MATCH(athlete_entries[[#This Row],[CATEGORY]],Categories_and_entries__2[[#All],[Category]],0),MATCH("Entries",Categories_and_entries__2[[#Headers],[Category]:[Entries]],0))</f>
        <v>13</v>
      </c>
      <c r="L336" s="1">
        <f>COUNTIFS(athlete_entries[CATEGORY],athlete_entries[[#This Row],[CATEGORY]],athlete_entries[Club Full],athlete_entries[[#This Row],[Club Full]])</f>
        <v>3</v>
      </c>
      <c r="M336" s="1" t="str">
        <f>INDEX(Participation_Count_Clubs__24[#All],MATCH(athlete_entries[[#This Row],[Club Full]],Participation_Count_Clubs__24[[#All],[Club Full]],0),MATCH("Club Size Entries",Participation_Count_Clubs__24[#Headers],0))</f>
        <v>M</v>
      </c>
    </row>
    <row r="337" spans="1:13" x14ac:dyDescent="0.25">
      <c r="A337" t="s">
        <v>10</v>
      </c>
      <c r="B337" t="s">
        <v>501</v>
      </c>
      <c r="C337" t="s">
        <v>137</v>
      </c>
      <c r="D337" s="1" t="str">
        <f>VLOOKUP(athlete_entries[[#This Row],[CATEGORY]],Categories!$A$1:$F$106,2,FALSE)</f>
        <v>Individual</v>
      </c>
      <c r="E337" s="1" t="str">
        <f>VLOOKUP(athlete_entries[[#This Row],[CATEGORY]],Categories!$A$1:$F$106,3,FALSE)</f>
        <v>Patterns</v>
      </c>
      <c r="F337" s="1" t="str">
        <f>VLOOKUP(athlete_entries[[#This Row],[CATEGORY]],Categories!$A$1:$F$106,4,FALSE)</f>
        <v>Youth</v>
      </c>
      <c r="G337" s="1" t="str">
        <f>VLOOKUP(athlete_entries[[#This Row],[CATEGORY]],Categories!$A$1:$F$106,5,FALSE)</f>
        <v>Male</v>
      </c>
      <c r="H337" s="1" t="str">
        <f>VLOOKUP(athlete_entries[[#This Row],[CATEGORY]],Categories!$A$1:$F$106,6,FALSE)</f>
        <v>C G10-G05</v>
      </c>
      <c r="I337" s="1" t="str">
        <f t="array" ref="I337">_xlfn.IFNA(INDEX(Results__5[#All],MATCH(athlete_entries[[#This Row],[CATEGORY]]&amp;athlete_entries[[#This Row],[Name]],Results__5[[#All],[Category]]&amp;Results__5[[#All],[Name]],0),MATCH(athlete_entries[[#Headers],[Result]],Results__5[#Headers],0)),"0. None")</f>
        <v>0. None</v>
      </c>
      <c r="J337" s="1" t="str">
        <f>IF(AND(athlete_entries[[#This Row],[Result]]="2. Silver",K337=2),"0. None",IF(AND(athlete_entries[[#This Row],[Result]]="3. Bronze",K337=3),"0. None",athlete_entries[[#This Row],[Result]]))</f>
        <v>0. None</v>
      </c>
      <c r="K337" s="1">
        <f>INDEX(Categories_and_entries__2[[#All],[Category]:[Entries]],MATCH(athlete_entries[[#This Row],[CATEGORY]],Categories_and_entries__2[[#All],[Category]],0),MATCH("Entries",Categories_and_entries__2[[#Headers],[Category]:[Entries]],0))</f>
        <v>13</v>
      </c>
      <c r="L337" s="1">
        <f>COUNTIFS(athlete_entries[CATEGORY],athlete_entries[[#This Row],[CATEGORY]],athlete_entries[Club Full],athlete_entries[[#This Row],[Club Full]])</f>
        <v>3</v>
      </c>
      <c r="M337" s="1" t="str">
        <f>INDEX(Participation_Count_Clubs__24[#All],MATCH(athlete_entries[[#This Row],[Club Full]],Participation_Count_Clubs__24[[#All],[Club Full]],0),MATCH("Club Size Entries",Participation_Count_Clubs__24[#Headers],0))</f>
        <v>M</v>
      </c>
    </row>
    <row r="338" spans="1:13" x14ac:dyDescent="0.25">
      <c r="A338" t="s">
        <v>10</v>
      </c>
      <c r="B338" t="s">
        <v>241</v>
      </c>
      <c r="C338" t="s">
        <v>137</v>
      </c>
      <c r="D338" s="1" t="str">
        <f>VLOOKUP(athlete_entries[[#This Row],[CATEGORY]],Categories!$A$1:$F$106,2,FALSE)</f>
        <v>Individual</v>
      </c>
      <c r="E338" s="1" t="str">
        <f>VLOOKUP(athlete_entries[[#This Row],[CATEGORY]],Categories!$A$1:$F$106,3,FALSE)</f>
        <v>Patterns</v>
      </c>
      <c r="F338" s="1" t="str">
        <f>VLOOKUP(athlete_entries[[#This Row],[CATEGORY]],Categories!$A$1:$F$106,4,FALSE)</f>
        <v>Youth</v>
      </c>
      <c r="G338" s="1" t="str">
        <f>VLOOKUP(athlete_entries[[#This Row],[CATEGORY]],Categories!$A$1:$F$106,5,FALSE)</f>
        <v>Male</v>
      </c>
      <c r="H338" s="1" t="str">
        <f>VLOOKUP(athlete_entries[[#This Row],[CATEGORY]],Categories!$A$1:$F$106,6,FALSE)</f>
        <v>C G10-G05</v>
      </c>
      <c r="I338" s="1" t="str">
        <f t="array" ref="I338">_xlfn.IFNA(INDEX(Results__5[#All],MATCH(athlete_entries[[#This Row],[CATEGORY]]&amp;athlete_entries[[#This Row],[Name]],Results__5[[#All],[Category]]&amp;Results__5[[#All],[Name]],0),MATCH(athlete_entries[[#Headers],[Result]],Results__5[#Headers],0)),"0. None")</f>
        <v>2. Silver</v>
      </c>
      <c r="J338" s="1" t="str">
        <f>IF(AND(athlete_entries[[#This Row],[Result]]="2. Silver",K338=2),"0. None",IF(AND(athlete_entries[[#This Row],[Result]]="3. Bronze",K338=3),"0. None",athlete_entries[[#This Row],[Result]]))</f>
        <v>2. Silver</v>
      </c>
      <c r="K338" s="1">
        <f>INDEX(Categories_and_entries__2[[#All],[Category]:[Entries]],MATCH(athlete_entries[[#This Row],[CATEGORY]],Categories_and_entries__2[[#All],[Category]],0),MATCH("Entries",Categories_and_entries__2[[#Headers],[Category]:[Entries]],0))</f>
        <v>13</v>
      </c>
      <c r="L338" s="1">
        <f>COUNTIFS(athlete_entries[CATEGORY],athlete_entries[[#This Row],[CATEGORY]],athlete_entries[Club Full],athlete_entries[[#This Row],[Club Full]])</f>
        <v>3</v>
      </c>
      <c r="M338" s="1" t="str">
        <f>INDEX(Participation_Count_Clubs__24[#All],MATCH(athlete_entries[[#This Row],[Club Full]],Participation_Count_Clubs__24[[#All],[Club Full]],0),MATCH("Club Size Entries",Participation_Count_Clubs__24[#Headers],0))</f>
        <v>M</v>
      </c>
    </row>
    <row r="339" spans="1:13" x14ac:dyDescent="0.25">
      <c r="A339" t="s">
        <v>17</v>
      </c>
      <c r="B339" t="s">
        <v>337</v>
      </c>
      <c r="C339" t="s">
        <v>137</v>
      </c>
      <c r="D339" s="1" t="str">
        <f>VLOOKUP(athlete_entries[[#This Row],[CATEGORY]],Categories!$A$1:$F$106,2,FALSE)</f>
        <v>Individual</v>
      </c>
      <c r="E339" s="1" t="str">
        <f>VLOOKUP(athlete_entries[[#This Row],[CATEGORY]],Categories!$A$1:$F$106,3,FALSE)</f>
        <v>Patterns</v>
      </c>
      <c r="F339" s="1" t="str">
        <f>VLOOKUP(athlete_entries[[#This Row],[CATEGORY]],Categories!$A$1:$F$106,4,FALSE)</f>
        <v>Junior</v>
      </c>
      <c r="G339" s="1" t="str">
        <f>VLOOKUP(athlete_entries[[#This Row],[CATEGORY]],Categories!$A$1:$F$106,5,FALSE)</f>
        <v>Male</v>
      </c>
      <c r="H339" s="1" t="str">
        <f>VLOOKUP(athlete_entries[[#This Row],[CATEGORY]],Categories!$A$1:$F$106,6,FALSE)</f>
        <v>B G04-G01</v>
      </c>
      <c r="I339" s="1" t="str">
        <f t="array" ref="I339">_xlfn.IFNA(INDEX(Results__5[#All],MATCH(athlete_entries[[#This Row],[CATEGORY]]&amp;athlete_entries[[#This Row],[Name]],Results__5[[#All],[Category]]&amp;Results__5[[#All],[Name]],0),MATCH(athlete_entries[[#Headers],[Result]],Results__5[#Headers],0)),"0. None")</f>
        <v>3. Bronze</v>
      </c>
      <c r="J339" s="1" t="str">
        <f>IF(AND(athlete_entries[[#This Row],[Result]]="2. Silver",K339=2),"0. None",IF(AND(athlete_entries[[#This Row],[Result]]="3. Bronze",K339=3),"0. None",athlete_entries[[#This Row],[Result]]))</f>
        <v>3. Bronze</v>
      </c>
      <c r="K339" s="1">
        <f>INDEX(Categories_and_entries__2[[#All],[Category]:[Entries]],MATCH(athlete_entries[[#This Row],[CATEGORY]],Categories_and_entries__2[[#All],[Category]],0),MATCH("Entries",Categories_and_entries__2[[#Headers],[Category]:[Entries]],0))</f>
        <v>13</v>
      </c>
      <c r="L339" s="1">
        <f>COUNTIFS(athlete_entries[CATEGORY],athlete_entries[[#This Row],[CATEGORY]],athlete_entries[Club Full],athlete_entries[[#This Row],[Club Full]])</f>
        <v>2</v>
      </c>
      <c r="M339" s="1" t="str">
        <f>INDEX(Participation_Count_Clubs__24[#All],MATCH(athlete_entries[[#This Row],[Club Full]],Participation_Count_Clubs__24[[#All],[Club Full]],0),MATCH("Club Size Entries",Participation_Count_Clubs__24[#Headers],0))</f>
        <v>M</v>
      </c>
    </row>
    <row r="340" spans="1:13" x14ac:dyDescent="0.25">
      <c r="A340" t="s">
        <v>17</v>
      </c>
      <c r="B340" t="s">
        <v>375</v>
      </c>
      <c r="C340" t="s">
        <v>137</v>
      </c>
      <c r="D340" s="1" t="str">
        <f>VLOOKUP(athlete_entries[[#This Row],[CATEGORY]],Categories!$A$1:$F$106,2,FALSE)</f>
        <v>Individual</v>
      </c>
      <c r="E340" s="1" t="str">
        <f>VLOOKUP(athlete_entries[[#This Row],[CATEGORY]],Categories!$A$1:$F$106,3,FALSE)</f>
        <v>Patterns</v>
      </c>
      <c r="F340" s="1" t="str">
        <f>VLOOKUP(athlete_entries[[#This Row],[CATEGORY]],Categories!$A$1:$F$106,4,FALSE)</f>
        <v>Junior</v>
      </c>
      <c r="G340" s="1" t="str">
        <f>VLOOKUP(athlete_entries[[#This Row],[CATEGORY]],Categories!$A$1:$F$106,5,FALSE)</f>
        <v>Male</v>
      </c>
      <c r="H340" s="1" t="str">
        <f>VLOOKUP(athlete_entries[[#This Row],[CATEGORY]],Categories!$A$1:$F$106,6,FALSE)</f>
        <v>B G04-G01</v>
      </c>
      <c r="I340" s="1" t="str">
        <f t="array" ref="I340">_xlfn.IFNA(INDEX(Results__5[#All],MATCH(athlete_entries[[#This Row],[CATEGORY]]&amp;athlete_entries[[#This Row],[Name]],Results__5[[#All],[Category]]&amp;Results__5[[#All],[Name]],0),MATCH(athlete_entries[[#Headers],[Result]],Results__5[#Headers],0)),"0. None")</f>
        <v>0. None</v>
      </c>
      <c r="J340" s="1" t="str">
        <f>IF(AND(athlete_entries[[#This Row],[Result]]="2. Silver",K340=2),"0. None",IF(AND(athlete_entries[[#This Row],[Result]]="3. Bronze",K340=3),"0. None",athlete_entries[[#This Row],[Result]]))</f>
        <v>0. None</v>
      </c>
      <c r="K340" s="1">
        <f>INDEX(Categories_and_entries__2[[#All],[Category]:[Entries]],MATCH(athlete_entries[[#This Row],[CATEGORY]],Categories_and_entries__2[[#All],[Category]],0),MATCH("Entries",Categories_and_entries__2[[#Headers],[Category]:[Entries]],0))</f>
        <v>13</v>
      </c>
      <c r="L340" s="1">
        <f>COUNTIFS(athlete_entries[CATEGORY],athlete_entries[[#This Row],[CATEGORY]],athlete_entries[Club Full],athlete_entries[[#This Row],[Club Full]])</f>
        <v>2</v>
      </c>
      <c r="M340" s="1" t="str">
        <f>INDEX(Participation_Count_Clubs__24[#All],MATCH(athlete_entries[[#This Row],[Club Full]],Participation_Count_Clubs__24[[#All],[Club Full]],0),MATCH("Club Size Entries",Participation_Count_Clubs__24[#Headers],0))</f>
        <v>M</v>
      </c>
    </row>
    <row r="341" spans="1:13" x14ac:dyDescent="0.25">
      <c r="A341" t="s">
        <v>18</v>
      </c>
      <c r="B341" t="s">
        <v>136</v>
      </c>
      <c r="C341" t="s">
        <v>137</v>
      </c>
      <c r="D341" s="1" t="str">
        <f>VLOOKUP(athlete_entries[[#This Row],[CATEGORY]],Categories!$A$1:$F$106,2,FALSE)</f>
        <v>Individual</v>
      </c>
      <c r="E341" s="1" t="str">
        <f>VLOOKUP(athlete_entries[[#This Row],[CATEGORY]],Categories!$A$1:$F$106,3,FALSE)</f>
        <v>Patterns</v>
      </c>
      <c r="F341" s="1" t="str">
        <f>VLOOKUP(athlete_entries[[#This Row],[CATEGORY]],Categories!$A$1:$F$106,4,FALSE)</f>
        <v>Junior</v>
      </c>
      <c r="G341" s="1" t="str">
        <f>VLOOKUP(athlete_entries[[#This Row],[CATEGORY]],Categories!$A$1:$F$106,5,FALSE)</f>
        <v>Male</v>
      </c>
      <c r="H341" s="1" t="str">
        <f>VLOOKUP(athlete_entries[[#This Row],[CATEGORY]],Categories!$A$1:$F$106,6,FALSE)</f>
        <v>C G10-G05</v>
      </c>
      <c r="I341" s="1" t="str">
        <f t="array" ref="I341">_xlfn.IFNA(INDEX(Results__5[#All],MATCH(athlete_entries[[#This Row],[CATEGORY]]&amp;athlete_entries[[#This Row],[Name]],Results__5[[#All],[Category]]&amp;Results__5[[#All],[Name]],0),MATCH(athlete_entries[[#Headers],[Result]],Results__5[#Headers],0)),"0. None")</f>
        <v>1. Gold</v>
      </c>
      <c r="J341" s="1" t="str">
        <f>IF(AND(athlete_entries[[#This Row],[Result]]="2. Silver",K341=2),"0. None",IF(AND(athlete_entries[[#This Row],[Result]]="3. Bronze",K341=3),"0. None",athlete_entries[[#This Row],[Result]]))</f>
        <v>1. Gold</v>
      </c>
      <c r="K341" s="1">
        <f>INDEX(Categories_and_entries__2[[#All],[Category]:[Entries]],MATCH(athlete_entries[[#This Row],[CATEGORY]],Categories_and_entries__2[[#All],[Category]],0),MATCH("Entries",Categories_and_entries__2[[#Headers],[Category]:[Entries]],0))</f>
        <v>4</v>
      </c>
      <c r="L341" s="1">
        <f>COUNTIFS(athlete_entries[CATEGORY],athlete_entries[[#This Row],[CATEGORY]],athlete_entries[Club Full],athlete_entries[[#This Row],[Club Full]])</f>
        <v>1</v>
      </c>
      <c r="M341" s="1" t="str">
        <f>INDEX(Participation_Count_Clubs__24[#All],MATCH(athlete_entries[[#This Row],[Club Full]],Participation_Count_Clubs__24[[#All],[Club Full]],0),MATCH("Club Size Entries",Participation_Count_Clubs__24[#Headers],0))</f>
        <v>M</v>
      </c>
    </row>
    <row r="342" spans="1:13" x14ac:dyDescent="0.25">
      <c r="A342" t="s">
        <v>22</v>
      </c>
      <c r="B342" t="s">
        <v>508</v>
      </c>
      <c r="C342" t="s">
        <v>137</v>
      </c>
      <c r="D342" s="1" t="str">
        <f>VLOOKUP(athlete_entries[[#This Row],[CATEGORY]],Categories!$A$1:$F$106,2,FALSE)</f>
        <v>Individual</v>
      </c>
      <c r="E342" s="1" t="str">
        <f>VLOOKUP(athlete_entries[[#This Row],[CATEGORY]],Categories!$A$1:$F$106,3,FALSE)</f>
        <v>Patterns</v>
      </c>
      <c r="F342" s="1" t="str">
        <f>VLOOKUP(athlete_entries[[#This Row],[CATEGORY]],Categories!$A$1:$F$106,4,FALSE)</f>
        <v>Senior</v>
      </c>
      <c r="G342" s="1" t="str">
        <f>VLOOKUP(athlete_entries[[#This Row],[CATEGORY]],Categories!$A$1:$F$106,5,FALSE)</f>
        <v>Female</v>
      </c>
      <c r="H342" s="1" t="str">
        <f>VLOOKUP(athlete_entries[[#This Row],[CATEGORY]],Categories!$A$1:$F$106,6,FALSE)</f>
        <v>A D01-D06</v>
      </c>
      <c r="I342" s="1" t="str">
        <f t="array" ref="I342">_xlfn.IFNA(INDEX(Results__5[#All],MATCH(athlete_entries[[#This Row],[CATEGORY]]&amp;athlete_entries[[#This Row],[Name]],Results__5[[#All],[Category]]&amp;Results__5[[#All],[Name]],0),MATCH(athlete_entries[[#Headers],[Result]],Results__5[#Headers],0)),"0. None")</f>
        <v>0. None</v>
      </c>
      <c r="J342" s="1" t="str">
        <f>IF(AND(athlete_entries[[#This Row],[Result]]="2. Silver",K342=2),"0. None",IF(AND(athlete_entries[[#This Row],[Result]]="3. Bronze",K342=3),"0. None",athlete_entries[[#This Row],[Result]]))</f>
        <v>0. None</v>
      </c>
      <c r="K342" s="1">
        <f>INDEX(Categories_and_entries__2[[#All],[Category]:[Entries]],MATCH(athlete_entries[[#This Row],[CATEGORY]],Categories_and_entries__2[[#All],[Category]],0),MATCH("Entries",Categories_and_entries__2[[#Headers],[Category]:[Entries]],0))</f>
        <v>9</v>
      </c>
      <c r="L342" s="1">
        <f>COUNTIFS(athlete_entries[CATEGORY],athlete_entries[[#This Row],[CATEGORY]],athlete_entries[Club Full],athlete_entries[[#This Row],[Club Full]])</f>
        <v>1</v>
      </c>
      <c r="M342" s="1" t="str">
        <f>INDEX(Participation_Count_Clubs__24[#All],MATCH(athlete_entries[[#This Row],[Club Full]],Participation_Count_Clubs__24[[#All],[Club Full]],0),MATCH("Club Size Entries",Participation_Count_Clubs__24[#Headers],0))</f>
        <v>M</v>
      </c>
    </row>
    <row r="343" spans="1:13" x14ac:dyDescent="0.25">
      <c r="A343" t="s">
        <v>36</v>
      </c>
      <c r="B343" t="s">
        <v>585</v>
      </c>
      <c r="C343" t="s">
        <v>137</v>
      </c>
      <c r="D343" s="1" t="str">
        <f>VLOOKUP(athlete_entries[[#This Row],[CATEGORY]],Categories!$A$1:$F$106,2,FALSE)</f>
        <v>Individual</v>
      </c>
      <c r="E343" s="1" t="str">
        <f>VLOOKUP(athlete_entries[[#This Row],[CATEGORY]],Categories!$A$1:$F$106,3,FALSE)</f>
        <v>Patterns</v>
      </c>
      <c r="F343" s="1" t="str">
        <f>VLOOKUP(athlete_entries[[#This Row],[CATEGORY]],Categories!$A$1:$F$106,4,FALSE)</f>
        <v>Youth</v>
      </c>
      <c r="G343" s="1" t="str">
        <f>VLOOKUP(athlete_entries[[#This Row],[CATEGORY]],Categories!$A$1:$F$106,5,FALSE)</f>
        <v>Mixed</v>
      </c>
      <c r="H343" s="1" t="str">
        <f>VLOOKUP(athlete_entries[[#This Row],[CATEGORY]],Categories!$A$1:$F$106,6,FALSE)</f>
        <v>C G10-G05</v>
      </c>
      <c r="I343" s="1" t="str">
        <f t="array" ref="I343">_xlfn.IFNA(INDEX(Results__5[#All],MATCH(athlete_entries[[#This Row],[CATEGORY]]&amp;athlete_entries[[#This Row],[Name]],Results__5[[#All],[Category]]&amp;Results__5[[#All],[Name]],0),MATCH(athlete_entries[[#Headers],[Result]],Results__5[#Headers],0)),"0. None")</f>
        <v>0. None</v>
      </c>
      <c r="J343" s="1" t="str">
        <f>IF(AND(athlete_entries[[#This Row],[Result]]="2. Silver",K343=2),"0. None",IF(AND(athlete_entries[[#This Row],[Result]]="3. Bronze",K343=3),"0. None",athlete_entries[[#This Row],[Result]]))</f>
        <v>0. None</v>
      </c>
      <c r="K343" s="1">
        <f>INDEX(Categories_and_entries__2[[#All],[Category]:[Entries]],MATCH(athlete_entries[[#This Row],[CATEGORY]],Categories_and_entries__2[[#All],[Category]],0),MATCH("Entries",Categories_and_entries__2[[#Headers],[Category]:[Entries]],0))</f>
        <v>95</v>
      </c>
      <c r="L343" s="1">
        <f>COUNTIFS(athlete_entries[CATEGORY],athlete_entries[[#This Row],[CATEGORY]],athlete_entries[Club Full],athlete_entries[[#This Row],[Club Full]])</f>
        <v>4</v>
      </c>
      <c r="M343" s="1" t="str">
        <f>INDEX(Participation_Count_Clubs__24[#All],MATCH(athlete_entries[[#This Row],[Club Full]],Participation_Count_Clubs__24[[#All],[Club Full]],0),MATCH("Club Size Entries",Participation_Count_Clubs__24[#Headers],0))</f>
        <v>M</v>
      </c>
    </row>
    <row r="344" spans="1:13" x14ac:dyDescent="0.25">
      <c r="A344" t="s">
        <v>36</v>
      </c>
      <c r="B344" t="s">
        <v>633</v>
      </c>
      <c r="C344" t="s">
        <v>137</v>
      </c>
      <c r="D344" s="1" t="str">
        <f>VLOOKUP(athlete_entries[[#This Row],[CATEGORY]],Categories!$A$1:$F$106,2,FALSE)</f>
        <v>Individual</v>
      </c>
      <c r="E344" s="1" t="str">
        <f>VLOOKUP(athlete_entries[[#This Row],[CATEGORY]],Categories!$A$1:$F$106,3,FALSE)</f>
        <v>Patterns</v>
      </c>
      <c r="F344" s="1" t="str">
        <f>VLOOKUP(athlete_entries[[#This Row],[CATEGORY]],Categories!$A$1:$F$106,4,FALSE)</f>
        <v>Youth</v>
      </c>
      <c r="G344" s="1" t="str">
        <f>VLOOKUP(athlete_entries[[#This Row],[CATEGORY]],Categories!$A$1:$F$106,5,FALSE)</f>
        <v>Mixed</v>
      </c>
      <c r="H344" s="1" t="str">
        <f>VLOOKUP(athlete_entries[[#This Row],[CATEGORY]],Categories!$A$1:$F$106,6,FALSE)</f>
        <v>C G10-G05</v>
      </c>
      <c r="I344" s="1" t="str">
        <f t="array" ref="I344">_xlfn.IFNA(INDEX(Results__5[#All],MATCH(athlete_entries[[#This Row],[CATEGORY]]&amp;athlete_entries[[#This Row],[Name]],Results__5[[#All],[Category]]&amp;Results__5[[#All],[Name]],0),MATCH(athlete_entries[[#Headers],[Result]],Results__5[#Headers],0)),"0. None")</f>
        <v>0. None</v>
      </c>
      <c r="J344" s="1" t="str">
        <f>IF(AND(athlete_entries[[#This Row],[Result]]="2. Silver",K344=2),"0. None",IF(AND(athlete_entries[[#This Row],[Result]]="3. Bronze",K344=3),"0. None",athlete_entries[[#This Row],[Result]]))</f>
        <v>0. None</v>
      </c>
      <c r="K344" s="1">
        <f>INDEX(Categories_and_entries__2[[#All],[Category]:[Entries]],MATCH(athlete_entries[[#This Row],[CATEGORY]],Categories_and_entries__2[[#All],[Category]],0),MATCH("Entries",Categories_and_entries__2[[#Headers],[Category]:[Entries]],0))</f>
        <v>95</v>
      </c>
      <c r="L344" s="1">
        <f>COUNTIFS(athlete_entries[CATEGORY],athlete_entries[[#This Row],[CATEGORY]],athlete_entries[Club Full],athlete_entries[[#This Row],[Club Full]])</f>
        <v>4</v>
      </c>
      <c r="M344" s="1" t="str">
        <f>INDEX(Participation_Count_Clubs__24[#All],MATCH(athlete_entries[[#This Row],[Club Full]],Participation_Count_Clubs__24[[#All],[Club Full]],0),MATCH("Club Size Entries",Participation_Count_Clubs__24[#Headers],0))</f>
        <v>M</v>
      </c>
    </row>
    <row r="345" spans="1:13" x14ac:dyDescent="0.25">
      <c r="A345" t="s">
        <v>36</v>
      </c>
      <c r="B345" t="s">
        <v>501</v>
      </c>
      <c r="C345" t="s">
        <v>137</v>
      </c>
      <c r="D345" s="1" t="str">
        <f>VLOOKUP(athlete_entries[[#This Row],[CATEGORY]],Categories!$A$1:$F$106,2,FALSE)</f>
        <v>Individual</v>
      </c>
      <c r="E345" s="1" t="str">
        <f>VLOOKUP(athlete_entries[[#This Row],[CATEGORY]],Categories!$A$1:$F$106,3,FALSE)</f>
        <v>Patterns</v>
      </c>
      <c r="F345" s="1" t="str">
        <f>VLOOKUP(athlete_entries[[#This Row],[CATEGORY]],Categories!$A$1:$F$106,4,FALSE)</f>
        <v>Youth</v>
      </c>
      <c r="G345" s="1" t="str">
        <f>VLOOKUP(athlete_entries[[#This Row],[CATEGORY]],Categories!$A$1:$F$106,5,FALSE)</f>
        <v>Mixed</v>
      </c>
      <c r="H345" s="1" t="str">
        <f>VLOOKUP(athlete_entries[[#This Row],[CATEGORY]],Categories!$A$1:$F$106,6,FALSE)</f>
        <v>C G10-G05</v>
      </c>
      <c r="I345" s="1" t="str">
        <f t="array" ref="I345">_xlfn.IFNA(INDEX(Results__5[#All],MATCH(athlete_entries[[#This Row],[CATEGORY]]&amp;athlete_entries[[#This Row],[Name]],Results__5[[#All],[Category]]&amp;Results__5[[#All],[Name]],0),MATCH(athlete_entries[[#Headers],[Result]],Results__5[#Headers],0)),"0. None")</f>
        <v>0. None</v>
      </c>
      <c r="J345" s="1" t="str">
        <f>IF(AND(athlete_entries[[#This Row],[Result]]="2. Silver",K345=2),"0. None",IF(AND(athlete_entries[[#This Row],[Result]]="3. Bronze",K345=3),"0. None",athlete_entries[[#This Row],[Result]]))</f>
        <v>0. None</v>
      </c>
      <c r="K345" s="1">
        <f>INDEX(Categories_and_entries__2[[#All],[Category]:[Entries]],MATCH(athlete_entries[[#This Row],[CATEGORY]],Categories_and_entries__2[[#All],[Category]],0),MATCH("Entries",Categories_and_entries__2[[#Headers],[Category]:[Entries]],0))</f>
        <v>95</v>
      </c>
      <c r="L345" s="1">
        <f>COUNTIFS(athlete_entries[CATEGORY],athlete_entries[[#This Row],[CATEGORY]],athlete_entries[Club Full],athlete_entries[[#This Row],[Club Full]])</f>
        <v>4</v>
      </c>
      <c r="M345" s="1" t="str">
        <f>INDEX(Participation_Count_Clubs__24[#All],MATCH(athlete_entries[[#This Row],[Club Full]],Participation_Count_Clubs__24[[#All],[Club Full]],0),MATCH("Club Size Entries",Participation_Count_Clubs__24[#Headers],0))</f>
        <v>M</v>
      </c>
    </row>
    <row r="346" spans="1:13" x14ac:dyDescent="0.25">
      <c r="A346" t="s">
        <v>36</v>
      </c>
      <c r="B346" t="s">
        <v>241</v>
      </c>
      <c r="C346" t="s">
        <v>137</v>
      </c>
      <c r="D346" s="1" t="str">
        <f>VLOOKUP(athlete_entries[[#This Row],[CATEGORY]],Categories!$A$1:$F$106,2,FALSE)</f>
        <v>Individual</v>
      </c>
      <c r="E346" s="1" t="str">
        <f>VLOOKUP(athlete_entries[[#This Row],[CATEGORY]],Categories!$A$1:$F$106,3,FALSE)</f>
        <v>Patterns</v>
      </c>
      <c r="F346" s="1" t="str">
        <f>VLOOKUP(athlete_entries[[#This Row],[CATEGORY]],Categories!$A$1:$F$106,4,FALSE)</f>
        <v>Youth</v>
      </c>
      <c r="G346" s="1" t="str">
        <f>VLOOKUP(athlete_entries[[#This Row],[CATEGORY]],Categories!$A$1:$F$106,5,FALSE)</f>
        <v>Mixed</v>
      </c>
      <c r="H346" s="1" t="str">
        <f>VLOOKUP(athlete_entries[[#This Row],[CATEGORY]],Categories!$A$1:$F$106,6,FALSE)</f>
        <v>C G10-G05</v>
      </c>
      <c r="I346" s="1" t="str">
        <f t="array" ref="I346">_xlfn.IFNA(INDEX(Results__5[#All],MATCH(athlete_entries[[#This Row],[CATEGORY]]&amp;athlete_entries[[#This Row],[Name]],Results__5[[#All],[Category]]&amp;Results__5[[#All],[Name]],0),MATCH(athlete_entries[[#Headers],[Result]],Results__5[#Headers],0)),"0. None")</f>
        <v>0. None</v>
      </c>
      <c r="J346" s="1" t="str">
        <f>IF(AND(athlete_entries[[#This Row],[Result]]="2. Silver",K346=2),"0. None",IF(AND(athlete_entries[[#This Row],[Result]]="3. Bronze",K346=3),"0. None",athlete_entries[[#This Row],[Result]]))</f>
        <v>0. None</v>
      </c>
      <c r="K346" s="1">
        <f>INDEX(Categories_and_entries__2[[#All],[Category]:[Entries]],MATCH(athlete_entries[[#This Row],[CATEGORY]],Categories_and_entries__2[[#All],[Category]],0),MATCH("Entries",Categories_and_entries__2[[#Headers],[Category]:[Entries]],0))</f>
        <v>95</v>
      </c>
      <c r="L346" s="1">
        <f>COUNTIFS(athlete_entries[CATEGORY],athlete_entries[[#This Row],[CATEGORY]],athlete_entries[Club Full],athlete_entries[[#This Row],[Club Full]])</f>
        <v>4</v>
      </c>
      <c r="M346" s="1" t="str">
        <f>INDEX(Participation_Count_Clubs__24[#All],MATCH(athlete_entries[[#This Row],[Club Full]],Participation_Count_Clubs__24[[#All],[Club Full]],0),MATCH("Club Size Entries",Participation_Count_Clubs__24[#Headers],0))</f>
        <v>M</v>
      </c>
    </row>
    <row r="347" spans="1:13" x14ac:dyDescent="0.25">
      <c r="A347" t="s">
        <v>46</v>
      </c>
      <c r="B347" t="s">
        <v>585</v>
      </c>
      <c r="C347" t="s">
        <v>137</v>
      </c>
      <c r="D347" s="1" t="str">
        <f>VLOOKUP(athlete_entries[[#This Row],[CATEGORY]],Categories!$A$1:$F$106,2,FALSE)</f>
        <v>Individual</v>
      </c>
      <c r="E347" s="1" t="str">
        <f>VLOOKUP(athlete_entries[[#This Row],[CATEGORY]],Categories!$A$1:$F$106,3,FALSE)</f>
        <v>Sparring</v>
      </c>
      <c r="F347" s="1" t="str">
        <f>VLOOKUP(athlete_entries[[#This Row],[CATEGORY]],Categories!$A$1:$F$106,4,FALSE)</f>
        <v>Youth</v>
      </c>
      <c r="G347" s="1" t="str">
        <f>VLOOKUP(athlete_entries[[#This Row],[CATEGORY]],Categories!$A$1:$F$106,5,FALSE)</f>
        <v>Female</v>
      </c>
      <c r="H347" s="1" t="str">
        <f>VLOOKUP(athlete_entries[[#This Row],[CATEGORY]],Categories!$A$1:$F$106,6,FALSE)</f>
        <v>C G10-G05</v>
      </c>
      <c r="I347" s="1" t="str">
        <f t="array" ref="I347">_xlfn.IFNA(INDEX(Results__5[#All],MATCH(athlete_entries[[#This Row],[CATEGORY]]&amp;athlete_entries[[#This Row],[Name]],Results__5[[#All],[Category]]&amp;Results__5[[#All],[Name]],0),MATCH(athlete_entries[[#Headers],[Result]],Results__5[#Headers],0)),"0. None")</f>
        <v>0. None</v>
      </c>
      <c r="J347" s="1" t="str">
        <f>IF(AND(athlete_entries[[#This Row],[Result]]="2. Silver",K347=2),"0. None",IF(AND(athlete_entries[[#This Row],[Result]]="3. Bronze",K347=3),"0. None",athlete_entries[[#This Row],[Result]]))</f>
        <v>0. None</v>
      </c>
      <c r="K347" s="1">
        <f>INDEX(Categories_and_entries__2[[#All],[Category]:[Entries]],MATCH(athlete_entries[[#This Row],[CATEGORY]],Categories_and_entries__2[[#All],[Category]],0),MATCH("Entries",Categories_and_entries__2[[#Headers],[Category]:[Entries]],0))</f>
        <v>20</v>
      </c>
      <c r="L347" s="1">
        <f>COUNTIFS(athlete_entries[CATEGORY],athlete_entries[[#This Row],[CATEGORY]],athlete_entries[Club Full],athlete_entries[[#This Row],[Club Full]])</f>
        <v>1</v>
      </c>
      <c r="M347" s="1" t="str">
        <f>INDEX(Participation_Count_Clubs__24[#All],MATCH(athlete_entries[[#This Row],[Club Full]],Participation_Count_Clubs__24[[#All],[Club Full]],0),MATCH("Club Size Entries",Participation_Count_Clubs__24[#Headers],0))</f>
        <v>M</v>
      </c>
    </row>
    <row r="348" spans="1:13" x14ac:dyDescent="0.25">
      <c r="A348" t="s">
        <v>48</v>
      </c>
      <c r="B348" t="s">
        <v>610</v>
      </c>
      <c r="C348" t="s">
        <v>137</v>
      </c>
      <c r="D348" s="1" t="str">
        <f>VLOOKUP(athlete_entries[[#This Row],[CATEGORY]],Categories!$A$1:$F$106,2,FALSE)</f>
        <v>Individual</v>
      </c>
      <c r="E348" s="1" t="str">
        <f>VLOOKUP(athlete_entries[[#This Row],[CATEGORY]],Categories!$A$1:$F$106,3,FALSE)</f>
        <v>Sparring</v>
      </c>
      <c r="F348" s="1" t="str">
        <f>VLOOKUP(athlete_entries[[#This Row],[CATEGORY]],Categories!$A$1:$F$106,4,FALSE)</f>
        <v>Youth</v>
      </c>
      <c r="G348" s="1" t="str">
        <f>VLOOKUP(athlete_entries[[#This Row],[CATEGORY]],Categories!$A$1:$F$106,5,FALSE)</f>
        <v>Male</v>
      </c>
      <c r="H348" s="1" t="str">
        <f>VLOOKUP(athlete_entries[[#This Row],[CATEGORY]],Categories!$A$1:$F$106,6,FALSE)</f>
        <v>A+B G04-D06</v>
      </c>
      <c r="I348" s="1" t="str">
        <f t="array" ref="I348">_xlfn.IFNA(INDEX(Results__5[#All],MATCH(athlete_entries[[#This Row],[CATEGORY]]&amp;athlete_entries[[#This Row],[Name]],Results__5[[#All],[Category]]&amp;Results__5[[#All],[Name]],0),MATCH(athlete_entries[[#Headers],[Result]],Results__5[#Headers],0)),"0. None")</f>
        <v>0. None</v>
      </c>
      <c r="J348" s="1" t="str">
        <f>IF(AND(athlete_entries[[#This Row],[Result]]="2. Silver",K348=2),"0. None",IF(AND(athlete_entries[[#This Row],[Result]]="3. Bronze",K348=3),"0. None",athlete_entries[[#This Row],[Result]]))</f>
        <v>0. None</v>
      </c>
      <c r="K348" s="1">
        <f>INDEX(Categories_and_entries__2[[#All],[Category]:[Entries]],MATCH(athlete_entries[[#This Row],[CATEGORY]],Categories_and_entries__2[[#All],[Category]],0),MATCH("Entries",Categories_and_entries__2[[#Headers],[Category]:[Entries]],0))</f>
        <v>12</v>
      </c>
      <c r="L348" s="1">
        <f>COUNTIFS(athlete_entries[CATEGORY],athlete_entries[[#This Row],[CATEGORY]],athlete_entries[Club Full],athlete_entries[[#This Row],[Club Full]])</f>
        <v>1</v>
      </c>
      <c r="M348" s="1" t="str">
        <f>INDEX(Participation_Count_Clubs__24[#All],MATCH(athlete_entries[[#This Row],[Club Full]],Participation_Count_Clubs__24[[#All],[Club Full]],0),MATCH("Club Size Entries",Participation_Count_Clubs__24[#Headers],0))</f>
        <v>M</v>
      </c>
    </row>
    <row r="349" spans="1:13" x14ac:dyDescent="0.25">
      <c r="A349" t="s">
        <v>54</v>
      </c>
      <c r="B349" t="s">
        <v>633</v>
      </c>
      <c r="C349" t="s">
        <v>137</v>
      </c>
      <c r="D349" s="1" t="str">
        <f>VLOOKUP(athlete_entries[[#This Row],[CATEGORY]],Categories!$A$1:$F$106,2,FALSE)</f>
        <v>Individual</v>
      </c>
      <c r="E349" s="1" t="str">
        <f>VLOOKUP(athlete_entries[[#This Row],[CATEGORY]],Categories!$A$1:$F$106,3,FALSE)</f>
        <v>Sparring</v>
      </c>
      <c r="F349" s="1" t="str">
        <f>VLOOKUP(athlete_entries[[#This Row],[CATEGORY]],Categories!$A$1:$F$106,4,FALSE)</f>
        <v>Youth</v>
      </c>
      <c r="G349" s="1" t="str">
        <f>VLOOKUP(athlete_entries[[#This Row],[CATEGORY]],Categories!$A$1:$F$106,5,FALSE)</f>
        <v>Male</v>
      </c>
      <c r="H349" s="1" t="str">
        <f>VLOOKUP(athlete_entries[[#This Row],[CATEGORY]],Categories!$A$1:$F$106,6,FALSE)</f>
        <v>C G10-G05</v>
      </c>
      <c r="I349" s="1" t="str">
        <f t="array" ref="I349">_xlfn.IFNA(INDEX(Results__5[#All],MATCH(athlete_entries[[#This Row],[CATEGORY]]&amp;athlete_entries[[#This Row],[Name]],Results__5[[#All],[Category]]&amp;Results__5[[#All],[Name]],0),MATCH(athlete_entries[[#Headers],[Result]],Results__5[#Headers],0)),"0. None")</f>
        <v>0. None</v>
      </c>
      <c r="J349" s="1" t="str">
        <f>IF(AND(athlete_entries[[#This Row],[Result]]="2. Silver",K349=2),"0. None",IF(AND(athlete_entries[[#This Row],[Result]]="3. Bronze",K349=3),"0. None",athlete_entries[[#This Row],[Result]]))</f>
        <v>0. None</v>
      </c>
      <c r="K349" s="1">
        <f>INDEX(Categories_and_entries__2[[#All],[Category]:[Entries]],MATCH(athlete_entries[[#This Row],[CATEGORY]],Categories_and_entries__2[[#All],[Category]],0),MATCH("Entries",Categories_and_entries__2[[#Headers],[Category]:[Entries]],0))</f>
        <v>16</v>
      </c>
      <c r="L349" s="1">
        <f>COUNTIFS(athlete_entries[CATEGORY],athlete_entries[[#This Row],[CATEGORY]],athlete_entries[Club Full],athlete_entries[[#This Row],[Club Full]])</f>
        <v>2</v>
      </c>
      <c r="M349" s="1" t="str">
        <f>INDEX(Participation_Count_Clubs__24[#All],MATCH(athlete_entries[[#This Row],[Club Full]],Participation_Count_Clubs__24[[#All],[Club Full]],0),MATCH("Club Size Entries",Participation_Count_Clubs__24[#Headers],0))</f>
        <v>M</v>
      </c>
    </row>
    <row r="350" spans="1:13" x14ac:dyDescent="0.25">
      <c r="A350" t="s">
        <v>54</v>
      </c>
      <c r="B350" t="s">
        <v>241</v>
      </c>
      <c r="C350" t="s">
        <v>137</v>
      </c>
      <c r="D350" s="1" t="str">
        <f>VLOOKUP(athlete_entries[[#This Row],[CATEGORY]],Categories!$A$1:$F$106,2,FALSE)</f>
        <v>Individual</v>
      </c>
      <c r="E350" s="1" t="str">
        <f>VLOOKUP(athlete_entries[[#This Row],[CATEGORY]],Categories!$A$1:$F$106,3,FALSE)</f>
        <v>Sparring</v>
      </c>
      <c r="F350" s="1" t="str">
        <f>VLOOKUP(athlete_entries[[#This Row],[CATEGORY]],Categories!$A$1:$F$106,4,FALSE)</f>
        <v>Youth</v>
      </c>
      <c r="G350" s="1" t="str">
        <f>VLOOKUP(athlete_entries[[#This Row],[CATEGORY]],Categories!$A$1:$F$106,5,FALSE)</f>
        <v>Male</v>
      </c>
      <c r="H350" s="1" t="str">
        <f>VLOOKUP(athlete_entries[[#This Row],[CATEGORY]],Categories!$A$1:$F$106,6,FALSE)</f>
        <v>C G10-G05</v>
      </c>
      <c r="I350" s="1" t="str">
        <f t="array" ref="I350">_xlfn.IFNA(INDEX(Results__5[#All],MATCH(athlete_entries[[#This Row],[CATEGORY]]&amp;athlete_entries[[#This Row],[Name]],Results__5[[#All],[Category]]&amp;Results__5[[#All],[Name]],0),MATCH(athlete_entries[[#Headers],[Result]],Results__5[#Headers],0)),"0. None")</f>
        <v>0. None</v>
      </c>
      <c r="J350" s="1" t="str">
        <f>IF(AND(athlete_entries[[#This Row],[Result]]="2. Silver",K350=2),"0. None",IF(AND(athlete_entries[[#This Row],[Result]]="3. Bronze",K350=3),"0. None",athlete_entries[[#This Row],[Result]]))</f>
        <v>0. None</v>
      </c>
      <c r="K350" s="1">
        <f>INDEX(Categories_and_entries__2[[#All],[Category]:[Entries]],MATCH(athlete_entries[[#This Row],[CATEGORY]],Categories_and_entries__2[[#All],[Category]],0),MATCH("Entries",Categories_and_entries__2[[#Headers],[Category]:[Entries]],0))</f>
        <v>16</v>
      </c>
      <c r="L350" s="1">
        <f>COUNTIFS(athlete_entries[CATEGORY],athlete_entries[[#This Row],[CATEGORY]],athlete_entries[Club Full],athlete_entries[[#This Row],[Club Full]])</f>
        <v>2</v>
      </c>
      <c r="M350" s="1" t="str">
        <f>INDEX(Participation_Count_Clubs__24[#All],MATCH(athlete_entries[[#This Row],[Club Full]],Participation_Count_Clubs__24[[#All],[Club Full]],0),MATCH("Club Size Entries",Participation_Count_Clubs__24[#Headers],0))</f>
        <v>M</v>
      </c>
    </row>
    <row r="351" spans="1:13" x14ac:dyDescent="0.25">
      <c r="A351" t="s">
        <v>70</v>
      </c>
      <c r="B351" t="s">
        <v>374</v>
      </c>
      <c r="C351" t="s">
        <v>137</v>
      </c>
      <c r="D351" s="1" t="str">
        <f>VLOOKUP(athlete_entries[[#This Row],[CATEGORY]],Categories!$A$1:$F$106,2,FALSE)</f>
        <v>Individual</v>
      </c>
      <c r="E351" s="1" t="str">
        <f>VLOOKUP(athlete_entries[[#This Row],[CATEGORY]],Categories!$A$1:$F$106,3,FALSE)</f>
        <v>Sparring</v>
      </c>
      <c r="F351" s="1" t="str">
        <f>VLOOKUP(athlete_entries[[#This Row],[CATEGORY]],Categories!$A$1:$F$106,4,FALSE)</f>
        <v>Junior</v>
      </c>
      <c r="G351" s="1" t="str">
        <f>VLOOKUP(athlete_entries[[#This Row],[CATEGORY]],Categories!$A$1:$F$106,5,FALSE)</f>
        <v>Male</v>
      </c>
      <c r="H351" s="1" t="str">
        <f>VLOOKUP(athlete_entries[[#This Row],[CATEGORY]],Categories!$A$1:$F$106,6,FALSE)</f>
        <v>A D01-D06</v>
      </c>
      <c r="I351" s="1" t="str">
        <f t="array" ref="I351">_xlfn.IFNA(INDEX(Results__5[#All],MATCH(athlete_entries[[#This Row],[CATEGORY]]&amp;athlete_entries[[#This Row],[Name]],Results__5[[#All],[Category]]&amp;Results__5[[#All],[Name]],0),MATCH(athlete_entries[[#Headers],[Result]],Results__5[#Headers],0)),"0. None")</f>
        <v>3. Bronze</v>
      </c>
      <c r="J351" s="1" t="str">
        <f>IF(AND(athlete_entries[[#This Row],[Result]]="2. Silver",K351=2),"0. None",IF(AND(athlete_entries[[#This Row],[Result]]="3. Bronze",K351=3),"0. None",athlete_entries[[#This Row],[Result]]))</f>
        <v>3. Bronze</v>
      </c>
      <c r="K351" s="1">
        <f>INDEX(Categories_and_entries__2[[#All],[Category]:[Entries]],MATCH(athlete_entries[[#This Row],[CATEGORY]],Categories_and_entries__2[[#All],[Category]],0),MATCH("Entries",Categories_and_entries__2[[#Headers],[Category]:[Entries]],0))</f>
        <v>10</v>
      </c>
      <c r="L351" s="1">
        <f>COUNTIFS(athlete_entries[CATEGORY],athlete_entries[[#This Row],[CATEGORY]],athlete_entries[Club Full],athlete_entries[[#This Row],[Club Full]])</f>
        <v>1</v>
      </c>
      <c r="M351" s="1" t="str">
        <f>INDEX(Participation_Count_Clubs__24[#All],MATCH(athlete_entries[[#This Row],[Club Full]],Participation_Count_Clubs__24[[#All],[Club Full]],0),MATCH("Club Size Entries",Participation_Count_Clubs__24[#Headers],0))</f>
        <v>M</v>
      </c>
    </row>
    <row r="352" spans="1:13" x14ac:dyDescent="0.25">
      <c r="A352" t="s">
        <v>74</v>
      </c>
      <c r="B352" t="s">
        <v>375</v>
      </c>
      <c r="C352" t="s">
        <v>137</v>
      </c>
      <c r="D352" s="1" t="str">
        <f>VLOOKUP(athlete_entries[[#This Row],[CATEGORY]],Categories!$A$1:$F$106,2,FALSE)</f>
        <v>Individual</v>
      </c>
      <c r="E352" s="1" t="str">
        <f>VLOOKUP(athlete_entries[[#This Row],[CATEGORY]],Categories!$A$1:$F$106,3,FALSE)</f>
        <v>Sparring</v>
      </c>
      <c r="F352" s="1" t="str">
        <f>VLOOKUP(athlete_entries[[#This Row],[CATEGORY]],Categories!$A$1:$F$106,4,FALSE)</f>
        <v>Junior</v>
      </c>
      <c r="G352" s="1" t="str">
        <f>VLOOKUP(athlete_entries[[#This Row],[CATEGORY]],Categories!$A$1:$F$106,5,FALSE)</f>
        <v>Male</v>
      </c>
      <c r="H352" s="1" t="str">
        <f>VLOOKUP(athlete_entries[[#This Row],[CATEGORY]],Categories!$A$1:$F$106,6,FALSE)</f>
        <v>B G04-G01</v>
      </c>
      <c r="I352" s="1" t="str">
        <f t="array" ref="I352">_xlfn.IFNA(INDEX(Results__5[#All],MATCH(athlete_entries[[#This Row],[CATEGORY]]&amp;athlete_entries[[#This Row],[Name]],Results__5[[#All],[Category]]&amp;Results__5[[#All],[Name]],0),MATCH(athlete_entries[[#Headers],[Result]],Results__5[#Headers],0)),"0. None")</f>
        <v>3. Bronze</v>
      </c>
      <c r="J352" s="1" t="str">
        <f>IF(AND(athlete_entries[[#This Row],[Result]]="2. Silver",K352=2),"0. None",IF(AND(athlete_entries[[#This Row],[Result]]="3. Bronze",K352=3),"0. None",athlete_entries[[#This Row],[Result]]))</f>
        <v>0. None</v>
      </c>
      <c r="K352" s="1">
        <f>INDEX(Categories_and_entries__2[[#All],[Category]:[Entries]],MATCH(athlete_entries[[#This Row],[CATEGORY]],Categories_and_entries__2[[#All],[Category]],0),MATCH("Entries",Categories_and_entries__2[[#Headers],[Category]:[Entries]],0))</f>
        <v>3</v>
      </c>
      <c r="L352" s="1">
        <f>COUNTIFS(athlete_entries[CATEGORY],athlete_entries[[#This Row],[CATEGORY]],athlete_entries[Club Full],athlete_entries[[#This Row],[Club Full]])</f>
        <v>1</v>
      </c>
      <c r="M352" s="1" t="str">
        <f>INDEX(Participation_Count_Clubs__24[#All],MATCH(athlete_entries[[#This Row],[Club Full]],Participation_Count_Clubs__24[[#All],[Club Full]],0),MATCH("Club Size Entries",Participation_Count_Clubs__24[#Headers],0))</f>
        <v>M</v>
      </c>
    </row>
    <row r="353" spans="1:13" x14ac:dyDescent="0.25">
      <c r="A353" t="s">
        <v>78</v>
      </c>
      <c r="B353" t="s">
        <v>136</v>
      </c>
      <c r="C353" t="s">
        <v>137</v>
      </c>
      <c r="D353" s="1" t="str">
        <f>VLOOKUP(athlete_entries[[#This Row],[CATEGORY]],Categories!$A$1:$F$106,2,FALSE)</f>
        <v>Individual</v>
      </c>
      <c r="E353" s="1" t="str">
        <f>VLOOKUP(athlete_entries[[#This Row],[CATEGORY]],Categories!$A$1:$F$106,3,FALSE)</f>
        <v>Sparring</v>
      </c>
      <c r="F353" s="1" t="str">
        <f>VLOOKUP(athlete_entries[[#This Row],[CATEGORY]],Categories!$A$1:$F$106,4,FALSE)</f>
        <v>Junior</v>
      </c>
      <c r="G353" s="1" t="str">
        <f>VLOOKUP(athlete_entries[[#This Row],[CATEGORY]],Categories!$A$1:$F$106,5,FALSE)</f>
        <v>Male</v>
      </c>
      <c r="H353" s="1" t="str">
        <f>VLOOKUP(athlete_entries[[#This Row],[CATEGORY]],Categories!$A$1:$F$106,6,FALSE)</f>
        <v>C G10-G05</v>
      </c>
      <c r="I353" s="1" t="str">
        <f t="array" ref="I353">_xlfn.IFNA(INDEX(Results__5[#All],MATCH(athlete_entries[[#This Row],[CATEGORY]]&amp;athlete_entries[[#This Row],[Name]],Results__5[[#All],[Category]]&amp;Results__5[[#All],[Name]],0),MATCH(athlete_entries[[#Headers],[Result]],Results__5[#Headers],0)),"0. None")</f>
        <v>1. Gold</v>
      </c>
      <c r="J353" s="1" t="str">
        <f>IF(AND(athlete_entries[[#This Row],[Result]]="2. Silver",K353=2),"0. None",IF(AND(athlete_entries[[#This Row],[Result]]="3. Bronze",K353=3),"0. None",athlete_entries[[#This Row],[Result]]))</f>
        <v>1. Gold</v>
      </c>
      <c r="K353" s="1">
        <f>INDEX(Categories_and_entries__2[[#All],[Category]:[Entries]],MATCH(athlete_entries[[#This Row],[CATEGORY]],Categories_and_entries__2[[#All],[Category]],0),MATCH("Entries",Categories_and_entries__2[[#Headers],[Category]:[Entries]],0))</f>
        <v>3</v>
      </c>
      <c r="L353" s="1">
        <f>COUNTIFS(athlete_entries[CATEGORY],athlete_entries[[#This Row],[CATEGORY]],athlete_entries[Club Full],athlete_entries[[#This Row],[Club Full]])</f>
        <v>1</v>
      </c>
      <c r="M353" s="1" t="str">
        <f>INDEX(Participation_Count_Clubs__24[#All],MATCH(athlete_entries[[#This Row],[Club Full]],Participation_Count_Clubs__24[[#All],[Club Full]],0),MATCH("Club Size Entries",Participation_Count_Clubs__24[#Headers],0))</f>
        <v>M</v>
      </c>
    </row>
    <row r="354" spans="1:13" x14ac:dyDescent="0.25">
      <c r="A354" t="s">
        <v>86</v>
      </c>
      <c r="B354" t="s">
        <v>721</v>
      </c>
      <c r="C354" t="s">
        <v>137</v>
      </c>
      <c r="D354" s="1" t="str">
        <f>VLOOKUP(athlete_entries[[#This Row],[CATEGORY]],Categories!$A$1:$F$106,2,FALSE)</f>
        <v>Individual</v>
      </c>
      <c r="E354" s="1" t="str">
        <f>VLOOKUP(athlete_entries[[#This Row],[CATEGORY]],Categories!$A$1:$F$106,3,FALSE)</f>
        <v>Sparring</v>
      </c>
      <c r="F354" s="1" t="str">
        <f>VLOOKUP(athlete_entries[[#This Row],[CATEGORY]],Categories!$A$1:$F$106,4,FALSE)</f>
        <v>Senior</v>
      </c>
      <c r="G354" s="1" t="str">
        <f>VLOOKUP(athlete_entries[[#This Row],[CATEGORY]],Categories!$A$1:$F$106,5,FALSE)</f>
        <v>Male</v>
      </c>
      <c r="H354" s="1" t="str">
        <f>VLOOKUP(athlete_entries[[#This Row],[CATEGORY]],Categories!$A$1:$F$106,6,FALSE)</f>
        <v>A+B G04-D06</v>
      </c>
      <c r="I354" s="1" t="str">
        <f t="array" ref="I354">_xlfn.IFNA(INDEX(Results__5[#All],MATCH(athlete_entries[[#This Row],[CATEGORY]]&amp;athlete_entries[[#This Row],[Name]],Results__5[[#All],[Category]]&amp;Results__5[[#All],[Name]],0),MATCH(athlete_entries[[#Headers],[Result]],Results__5[#Headers],0)),"0. None")</f>
        <v>0. None</v>
      </c>
      <c r="J354" s="1" t="str">
        <f>IF(AND(athlete_entries[[#This Row],[Result]]="2. Silver",K354=2),"0. None",IF(AND(athlete_entries[[#This Row],[Result]]="3. Bronze",K354=3),"0. None",athlete_entries[[#This Row],[Result]]))</f>
        <v>0. None</v>
      </c>
      <c r="K354" s="1">
        <f>INDEX(Categories_and_entries__2[[#All],[Category]:[Entries]],MATCH(athlete_entries[[#This Row],[CATEGORY]],Categories_and_entries__2[[#All],[Category]],0),MATCH("Entries",Categories_and_entries__2[[#Headers],[Category]:[Entries]],0))</f>
        <v>8</v>
      </c>
      <c r="L354" s="1">
        <f>COUNTIFS(athlete_entries[CATEGORY],athlete_entries[[#This Row],[CATEGORY]],athlete_entries[Club Full],athlete_entries[[#This Row],[Club Full]])</f>
        <v>1</v>
      </c>
      <c r="M354" s="1" t="str">
        <f>INDEX(Participation_Count_Clubs__24[#All],MATCH(athlete_entries[[#This Row],[Club Full]],Participation_Count_Clubs__24[[#All],[Club Full]],0),MATCH("Club Size Entries",Participation_Count_Clubs__24[#Headers],0))</f>
        <v>M</v>
      </c>
    </row>
    <row r="355" spans="1:13" x14ac:dyDescent="0.25">
      <c r="A355" t="s">
        <v>91</v>
      </c>
      <c r="B355" t="s">
        <v>385</v>
      </c>
      <c r="C355" t="s">
        <v>137</v>
      </c>
      <c r="D355" s="1" t="str">
        <f>VLOOKUP(athlete_entries[[#This Row],[CATEGORY]],Categories!$A$1:$F$106,2,FALSE)</f>
        <v>Individual</v>
      </c>
      <c r="E355" s="1" t="str">
        <f>VLOOKUP(athlete_entries[[#This Row],[CATEGORY]],Categories!$A$1:$F$106,3,FALSE)</f>
        <v>Sparring</v>
      </c>
      <c r="F355" s="1" t="str">
        <f>VLOOKUP(athlete_entries[[#This Row],[CATEGORY]],Categories!$A$1:$F$106,4,FALSE)</f>
        <v>Senior</v>
      </c>
      <c r="G355" s="1" t="str">
        <f>VLOOKUP(athlete_entries[[#This Row],[CATEGORY]],Categories!$A$1:$F$106,5,FALSE)</f>
        <v>Male</v>
      </c>
      <c r="H355" s="1" t="str">
        <f>VLOOKUP(athlete_entries[[#This Row],[CATEGORY]],Categories!$A$1:$F$106,6,FALSE)</f>
        <v>C G10-G05</v>
      </c>
      <c r="I355" s="1" t="str">
        <f t="array" ref="I355">_xlfn.IFNA(INDEX(Results__5[#All],MATCH(athlete_entries[[#This Row],[CATEGORY]]&amp;athlete_entries[[#This Row],[Name]],Results__5[[#All],[Category]]&amp;Results__5[[#All],[Name]],0),MATCH(athlete_entries[[#Headers],[Result]],Results__5[#Headers],0)),"0. None")</f>
        <v>3. Bronze</v>
      </c>
      <c r="J355" s="1" t="str">
        <f>IF(AND(athlete_entries[[#This Row],[Result]]="2. Silver",K355=2),"0. None",IF(AND(athlete_entries[[#This Row],[Result]]="3. Bronze",K355=3),"0. None",athlete_entries[[#This Row],[Result]]))</f>
        <v>3. Bronze</v>
      </c>
      <c r="K355" s="1">
        <f>INDEX(Categories_and_entries__2[[#All],[Category]:[Entries]],MATCH(athlete_entries[[#This Row],[CATEGORY]],Categories_and_entries__2[[#All],[Category]],0),MATCH("Entries",Categories_and_entries__2[[#Headers],[Category]:[Entries]],0))</f>
        <v>6</v>
      </c>
      <c r="L355" s="1">
        <f>COUNTIFS(athlete_entries[CATEGORY],athlete_entries[[#This Row],[CATEGORY]],athlete_entries[Club Full],athlete_entries[[#This Row],[Club Full]])</f>
        <v>1</v>
      </c>
      <c r="M355" s="1" t="str">
        <f>INDEX(Participation_Count_Clubs__24[#All],MATCH(athlete_entries[[#This Row],[Club Full]],Participation_Count_Clubs__24[[#All],[Club Full]],0),MATCH("Club Size Entries",Participation_Count_Clubs__24[#Headers],0))</f>
        <v>M</v>
      </c>
    </row>
    <row r="356" spans="1:13" x14ac:dyDescent="0.25">
      <c r="A356" t="s">
        <v>446</v>
      </c>
      <c r="B356" t="s">
        <v>508</v>
      </c>
      <c r="C356" t="s">
        <v>137</v>
      </c>
      <c r="D356" s="1" t="str">
        <f>VLOOKUP(athlete_entries[[#This Row],[CATEGORY]],Categories!$A$1:$F$106,2,FALSE)</f>
        <v>Individual</v>
      </c>
      <c r="E356" s="1" t="str">
        <f>VLOOKUP(athlete_entries[[#This Row],[CATEGORY]],Categories!$A$1:$F$106,3,FALSE)</f>
        <v>Power</v>
      </c>
      <c r="F356" s="1" t="str">
        <f>VLOOKUP(athlete_entries[[#This Row],[CATEGORY]],Categories!$A$1:$F$106,4,FALSE)</f>
        <v>Senior</v>
      </c>
      <c r="G356" s="1" t="str">
        <f>VLOOKUP(athlete_entries[[#This Row],[CATEGORY]],Categories!$A$1:$F$106,5,FALSE)</f>
        <v>Female</v>
      </c>
      <c r="H356" s="1" t="str">
        <f>VLOOKUP(athlete_entries[[#This Row],[CATEGORY]],Categories!$A$1:$F$106,6,FALSE)</f>
        <v>A+B G04-D06</v>
      </c>
      <c r="I356" s="1" t="str">
        <f t="array" ref="I356">_xlfn.IFNA(INDEX(Results__5[#All],MATCH(athlete_entries[[#This Row],[CATEGORY]]&amp;athlete_entries[[#This Row],[Name]],Results__5[[#All],[Category]]&amp;Results__5[[#All],[Name]],0),MATCH(athlete_entries[[#Headers],[Result]],Results__5[#Headers],0)),"0. None")</f>
        <v>0. None</v>
      </c>
      <c r="J356" s="1" t="str">
        <f>IF(AND(athlete_entries[[#This Row],[Result]]="2. Silver",K356=2),"0. None",IF(AND(athlete_entries[[#This Row],[Result]]="3. Bronze",K356=3),"0. None",athlete_entries[[#This Row],[Result]]))</f>
        <v>0. None</v>
      </c>
      <c r="K356" s="1">
        <f>INDEX(Categories_and_entries__2[[#All],[Category]:[Entries]],MATCH(athlete_entries[[#This Row],[CATEGORY]],Categories_and_entries__2[[#All],[Category]],0),MATCH("Entries",Categories_and_entries__2[[#Headers],[Category]:[Entries]],0))</f>
        <v>10</v>
      </c>
      <c r="L356" s="1">
        <f>COUNTIFS(athlete_entries[CATEGORY],athlete_entries[[#This Row],[CATEGORY]],athlete_entries[Club Full],athlete_entries[[#This Row],[Club Full]])</f>
        <v>1</v>
      </c>
      <c r="M356" s="1" t="str">
        <f>INDEX(Participation_Count_Clubs__24[#All],MATCH(athlete_entries[[#This Row],[Club Full]],Participation_Count_Clubs__24[[#All],[Club Full]],0),MATCH("Club Size Entries",Participation_Count_Clubs__24[#Headers],0))</f>
        <v>M</v>
      </c>
    </row>
    <row r="357" spans="1:13" x14ac:dyDescent="0.25">
      <c r="A357" t="s">
        <v>23</v>
      </c>
      <c r="B357" t="s">
        <v>142</v>
      </c>
      <c r="C357" t="s">
        <v>143</v>
      </c>
      <c r="D357" s="1" t="str">
        <f>VLOOKUP(athlete_entries[[#This Row],[CATEGORY]],Categories!$A$1:$F$106,2,FALSE)</f>
        <v>Individual</v>
      </c>
      <c r="E357" s="1" t="str">
        <f>VLOOKUP(athlete_entries[[#This Row],[CATEGORY]],Categories!$A$1:$F$106,3,FALSE)</f>
        <v>Patterns</v>
      </c>
      <c r="F357" s="1" t="str">
        <f>VLOOKUP(athlete_entries[[#This Row],[CATEGORY]],Categories!$A$1:$F$106,4,FALSE)</f>
        <v>Senior</v>
      </c>
      <c r="G357" s="1" t="str">
        <f>VLOOKUP(athlete_entries[[#This Row],[CATEGORY]],Categories!$A$1:$F$106,5,FALSE)</f>
        <v>Female</v>
      </c>
      <c r="H357" s="1" t="str">
        <f>VLOOKUP(athlete_entries[[#This Row],[CATEGORY]],Categories!$A$1:$F$106,6,FALSE)</f>
        <v>A D01-D06</v>
      </c>
      <c r="I357" s="1" t="str">
        <f t="array" ref="I357">_xlfn.IFNA(INDEX(Results__5[#All],MATCH(athlete_entries[[#This Row],[CATEGORY]]&amp;athlete_entries[[#This Row],[Name]],Results__5[[#All],[Category]]&amp;Results__5[[#All],[Name]],0),MATCH(athlete_entries[[#Headers],[Result]],Results__5[#Headers],0)),"0. None")</f>
        <v>1. Gold</v>
      </c>
      <c r="J357" s="1" t="str">
        <f>IF(AND(athlete_entries[[#This Row],[Result]]="2. Silver",K357=2),"0. None",IF(AND(athlete_entries[[#This Row],[Result]]="3. Bronze",K357=3),"0. None",athlete_entries[[#This Row],[Result]]))</f>
        <v>1. Gold</v>
      </c>
      <c r="K357" s="1">
        <f>INDEX(Categories_and_entries__2[[#All],[Category]:[Entries]],MATCH(athlete_entries[[#This Row],[CATEGORY]],Categories_and_entries__2[[#All],[Category]],0),MATCH("Entries",Categories_and_entries__2[[#Headers],[Category]:[Entries]],0))</f>
        <v>10</v>
      </c>
      <c r="L357" s="1">
        <f>COUNTIFS(athlete_entries[CATEGORY],athlete_entries[[#This Row],[CATEGORY]],athlete_entries[Club Full],athlete_entries[[#This Row],[Club Full]])</f>
        <v>1</v>
      </c>
      <c r="M357" s="1" t="str">
        <f>INDEX(Participation_Count_Clubs__24[#All],MATCH(athlete_entries[[#This Row],[Club Full]],Participation_Count_Clubs__24[[#All],[Club Full]],0),MATCH("Club Size Entries",Participation_Count_Clubs__24[#Headers],0))</f>
        <v>S</v>
      </c>
    </row>
    <row r="358" spans="1:13" x14ac:dyDescent="0.25">
      <c r="A358" t="s">
        <v>28</v>
      </c>
      <c r="B358" t="s">
        <v>545</v>
      </c>
      <c r="C358" t="s">
        <v>143</v>
      </c>
      <c r="D358" s="1" t="str">
        <f>VLOOKUP(athlete_entries[[#This Row],[CATEGORY]],Categories!$A$1:$F$106,2,FALSE)</f>
        <v>Individual</v>
      </c>
      <c r="E358" s="1" t="str">
        <f>VLOOKUP(athlete_entries[[#This Row],[CATEGORY]],Categories!$A$1:$F$106,3,FALSE)</f>
        <v>Patterns</v>
      </c>
      <c r="F358" s="1" t="str">
        <f>VLOOKUP(athlete_entries[[#This Row],[CATEGORY]],Categories!$A$1:$F$106,4,FALSE)</f>
        <v>Senior</v>
      </c>
      <c r="G358" s="1" t="str">
        <f>VLOOKUP(athlete_entries[[#This Row],[CATEGORY]],Categories!$A$1:$F$106,5,FALSE)</f>
        <v>Male</v>
      </c>
      <c r="H358" s="1" t="str">
        <f>VLOOKUP(athlete_entries[[#This Row],[CATEGORY]],Categories!$A$1:$F$106,6,FALSE)</f>
        <v>A D01-D06</v>
      </c>
      <c r="I358" s="1" t="str">
        <f t="array" ref="I358">_xlfn.IFNA(INDEX(Results__5[#All],MATCH(athlete_entries[[#This Row],[CATEGORY]]&amp;athlete_entries[[#This Row],[Name]],Results__5[[#All],[Category]]&amp;Results__5[[#All],[Name]],0),MATCH(athlete_entries[[#Headers],[Result]],Results__5[#Headers],0)),"0. None")</f>
        <v>0. None</v>
      </c>
      <c r="J358" s="1" t="str">
        <f>IF(AND(athlete_entries[[#This Row],[Result]]="2. Silver",K358=2),"0. None",IF(AND(athlete_entries[[#This Row],[Result]]="3. Bronze",K358=3),"0. None",athlete_entries[[#This Row],[Result]]))</f>
        <v>0. None</v>
      </c>
      <c r="K358" s="1">
        <f>INDEX(Categories_and_entries__2[[#All],[Category]:[Entries]],MATCH(athlete_entries[[#This Row],[CATEGORY]],Categories_and_entries__2[[#All],[Category]],0),MATCH("Entries",Categories_and_entries__2[[#Headers],[Category]:[Entries]],0))</f>
        <v>6</v>
      </c>
      <c r="L358" s="1">
        <f>COUNTIFS(athlete_entries[CATEGORY],athlete_entries[[#This Row],[CATEGORY]],athlete_entries[Club Full],athlete_entries[[#This Row],[Club Full]])</f>
        <v>1</v>
      </c>
      <c r="M358" s="1" t="str">
        <f>INDEX(Participation_Count_Clubs__24[#All],MATCH(athlete_entries[[#This Row],[Club Full]],Participation_Count_Clubs__24[[#All],[Club Full]],0),MATCH("Club Size Entries",Participation_Count_Clubs__24[#Headers],0))</f>
        <v>S</v>
      </c>
    </row>
    <row r="359" spans="1:13" x14ac:dyDescent="0.25">
      <c r="A359" t="s">
        <v>29</v>
      </c>
      <c r="B359" t="s">
        <v>152</v>
      </c>
      <c r="C359" t="s">
        <v>143</v>
      </c>
      <c r="D359" s="1" t="str">
        <f>VLOOKUP(athlete_entries[[#This Row],[CATEGORY]],Categories!$A$1:$F$106,2,FALSE)</f>
        <v>Individual</v>
      </c>
      <c r="E359" s="1" t="str">
        <f>VLOOKUP(athlete_entries[[#This Row],[CATEGORY]],Categories!$A$1:$F$106,3,FALSE)</f>
        <v>Patterns</v>
      </c>
      <c r="F359" s="1" t="str">
        <f>VLOOKUP(athlete_entries[[#This Row],[CATEGORY]],Categories!$A$1:$F$106,4,FALSE)</f>
        <v>Senior</v>
      </c>
      <c r="G359" s="1" t="str">
        <f>VLOOKUP(athlete_entries[[#This Row],[CATEGORY]],Categories!$A$1:$F$106,5,FALSE)</f>
        <v>Male</v>
      </c>
      <c r="H359" s="1" t="str">
        <f>VLOOKUP(athlete_entries[[#This Row],[CATEGORY]],Categories!$A$1:$F$106,6,FALSE)</f>
        <v>A D01-D06</v>
      </c>
      <c r="I359" s="1" t="str">
        <f t="array" ref="I359">_xlfn.IFNA(INDEX(Results__5[#All],MATCH(athlete_entries[[#This Row],[CATEGORY]]&amp;athlete_entries[[#This Row],[Name]],Results__5[[#All],[Category]]&amp;Results__5[[#All],[Name]],0),MATCH(athlete_entries[[#Headers],[Result]],Results__5[#Headers],0)),"0. None")</f>
        <v>1. Gold</v>
      </c>
      <c r="J359" s="1" t="str">
        <f>IF(AND(athlete_entries[[#This Row],[Result]]="2. Silver",K359=2),"0. None",IF(AND(athlete_entries[[#This Row],[Result]]="3. Bronze",K359=3),"0. None",athlete_entries[[#This Row],[Result]]))</f>
        <v>1. Gold</v>
      </c>
      <c r="K359" s="1">
        <f>INDEX(Categories_and_entries__2[[#All],[Category]:[Entries]],MATCH(athlete_entries[[#This Row],[CATEGORY]],Categories_and_entries__2[[#All],[Category]],0),MATCH("Entries",Categories_and_entries__2[[#Headers],[Category]:[Entries]],0))</f>
        <v>10</v>
      </c>
      <c r="L359" s="1">
        <f>COUNTIFS(athlete_entries[CATEGORY],athlete_entries[[#This Row],[CATEGORY]],athlete_entries[Club Full],athlete_entries[[#This Row],[Club Full]])</f>
        <v>1</v>
      </c>
      <c r="M359" s="1" t="str">
        <f>INDEX(Participation_Count_Clubs__24[#All],MATCH(athlete_entries[[#This Row],[Club Full]],Participation_Count_Clubs__24[[#All],[Club Full]],0),MATCH("Club Size Entries",Participation_Count_Clubs__24[#Headers],0))</f>
        <v>S</v>
      </c>
    </row>
    <row r="360" spans="1:13" x14ac:dyDescent="0.25">
      <c r="A360" t="s">
        <v>84</v>
      </c>
      <c r="B360" t="s">
        <v>152</v>
      </c>
      <c r="C360" t="s">
        <v>143</v>
      </c>
      <c r="D360" s="1" t="str">
        <f>VLOOKUP(athlete_entries[[#This Row],[CATEGORY]],Categories!$A$1:$F$106,2,FALSE)</f>
        <v>Individual</v>
      </c>
      <c r="E360" s="1" t="str">
        <f>VLOOKUP(athlete_entries[[#This Row],[CATEGORY]],Categories!$A$1:$F$106,3,FALSE)</f>
        <v>Sparring</v>
      </c>
      <c r="F360" s="1" t="str">
        <f>VLOOKUP(athlete_entries[[#This Row],[CATEGORY]],Categories!$A$1:$F$106,4,FALSE)</f>
        <v>Senior</v>
      </c>
      <c r="G360" s="1" t="str">
        <f>VLOOKUP(athlete_entries[[#This Row],[CATEGORY]],Categories!$A$1:$F$106,5,FALSE)</f>
        <v>Male</v>
      </c>
      <c r="H360" s="1" t="str">
        <f>VLOOKUP(athlete_entries[[#This Row],[CATEGORY]],Categories!$A$1:$F$106,6,FALSE)</f>
        <v>A+B G04-D06</v>
      </c>
      <c r="I360" s="1" t="str">
        <f t="array" ref="I360">_xlfn.IFNA(INDEX(Results__5[#All],MATCH(athlete_entries[[#This Row],[CATEGORY]]&amp;athlete_entries[[#This Row],[Name]],Results__5[[#All],[Category]]&amp;Results__5[[#All],[Name]],0),MATCH(athlete_entries[[#Headers],[Result]],Results__5[#Headers],0)),"0. None")</f>
        <v>2. Silver</v>
      </c>
      <c r="J360" s="1" t="str">
        <f>IF(AND(athlete_entries[[#This Row],[Result]]="2. Silver",K360=2),"0. None",IF(AND(athlete_entries[[#This Row],[Result]]="3. Bronze",K360=3),"0. None",athlete_entries[[#This Row],[Result]]))</f>
        <v>2. Silver</v>
      </c>
      <c r="K360" s="1">
        <f>INDEX(Categories_and_entries__2[[#All],[Category]:[Entries]],MATCH(athlete_entries[[#This Row],[CATEGORY]],Categories_and_entries__2[[#All],[Category]],0),MATCH("Entries",Categories_and_entries__2[[#Headers],[Category]:[Entries]],0))</f>
        <v>6</v>
      </c>
      <c r="L360" s="1">
        <f>COUNTIFS(athlete_entries[CATEGORY],athlete_entries[[#This Row],[CATEGORY]],athlete_entries[Club Full],athlete_entries[[#This Row],[Club Full]])</f>
        <v>1</v>
      </c>
      <c r="M360" s="1" t="str">
        <f>INDEX(Participation_Count_Clubs__24[#All],MATCH(athlete_entries[[#This Row],[Club Full]],Participation_Count_Clubs__24[[#All],[Club Full]],0),MATCH("Club Size Entries",Participation_Count_Clubs__24[#Headers],0))</f>
        <v>S</v>
      </c>
    </row>
    <row r="361" spans="1:13" x14ac:dyDescent="0.25">
      <c r="A361" t="s">
        <v>87</v>
      </c>
      <c r="B361" t="s">
        <v>545</v>
      </c>
      <c r="C361" t="s">
        <v>143</v>
      </c>
      <c r="D361" s="1" t="str">
        <f>VLOOKUP(athlete_entries[[#This Row],[CATEGORY]],Categories!$A$1:$F$106,2,FALSE)</f>
        <v>Individual</v>
      </c>
      <c r="E361" s="1" t="str">
        <f>VLOOKUP(athlete_entries[[#This Row],[CATEGORY]],Categories!$A$1:$F$106,3,FALSE)</f>
        <v>Sparring</v>
      </c>
      <c r="F361" s="1" t="str">
        <f>VLOOKUP(athlete_entries[[#This Row],[CATEGORY]],Categories!$A$1:$F$106,4,FALSE)</f>
        <v>Senior</v>
      </c>
      <c r="G361" s="1" t="str">
        <f>VLOOKUP(athlete_entries[[#This Row],[CATEGORY]],Categories!$A$1:$F$106,5,FALSE)</f>
        <v>Male</v>
      </c>
      <c r="H361" s="1" t="str">
        <f>VLOOKUP(athlete_entries[[#This Row],[CATEGORY]],Categories!$A$1:$F$106,6,FALSE)</f>
        <v>A+B G04-D06</v>
      </c>
      <c r="I361" s="1" t="str">
        <f t="array" ref="I361">_xlfn.IFNA(INDEX(Results__5[#All],MATCH(athlete_entries[[#This Row],[CATEGORY]]&amp;athlete_entries[[#This Row],[Name]],Results__5[[#All],[Category]]&amp;Results__5[[#All],[Name]],0),MATCH(athlete_entries[[#Headers],[Result]],Results__5[#Headers],0)),"0. None")</f>
        <v>0. None</v>
      </c>
      <c r="J361" s="1" t="str">
        <f>IF(AND(athlete_entries[[#This Row],[Result]]="2. Silver",K361=2),"0. None",IF(AND(athlete_entries[[#This Row],[Result]]="3. Bronze",K361=3),"0. None",athlete_entries[[#This Row],[Result]]))</f>
        <v>0. None</v>
      </c>
      <c r="K361" s="1">
        <f>INDEX(Categories_and_entries__2[[#All],[Category]:[Entries]],MATCH(athlete_entries[[#This Row],[CATEGORY]],Categories_and_entries__2[[#All],[Category]],0),MATCH("Entries",Categories_and_entries__2[[#Headers],[Category]:[Entries]],0))</f>
        <v>9</v>
      </c>
      <c r="L361" s="1">
        <f>COUNTIFS(athlete_entries[CATEGORY],athlete_entries[[#This Row],[CATEGORY]],athlete_entries[Club Full],athlete_entries[[#This Row],[Club Full]])</f>
        <v>1</v>
      </c>
      <c r="M361" s="1" t="str">
        <f>INDEX(Participation_Count_Clubs__24[#All],MATCH(athlete_entries[[#This Row],[Club Full]],Participation_Count_Clubs__24[[#All],[Club Full]],0),MATCH("Club Size Entries",Participation_Count_Clubs__24[#Headers],0))</f>
        <v>S</v>
      </c>
    </row>
    <row r="362" spans="1:13" x14ac:dyDescent="0.25">
      <c r="A362" t="s">
        <v>98</v>
      </c>
      <c r="B362" t="s">
        <v>545</v>
      </c>
      <c r="C362" t="s">
        <v>143</v>
      </c>
      <c r="D362" s="1" t="str">
        <f>VLOOKUP(athlete_entries[[#This Row],[CATEGORY]],Categories!$A$1:$F$106,2,FALSE)</f>
        <v>Individual</v>
      </c>
      <c r="E362" s="1" t="str">
        <f>VLOOKUP(athlete_entries[[#This Row],[CATEGORY]],Categories!$A$1:$F$106,3,FALSE)</f>
        <v>Sparring</v>
      </c>
      <c r="F362" s="1" t="str">
        <f>VLOOKUP(athlete_entries[[#This Row],[CATEGORY]],Categories!$A$1:$F$106,4,FALSE)</f>
        <v>Senior</v>
      </c>
      <c r="G362" s="1" t="str">
        <f>VLOOKUP(athlete_entries[[#This Row],[CATEGORY]],Categories!$A$1:$F$106,5,FALSE)</f>
        <v>Male</v>
      </c>
      <c r="H362" s="1" t="str">
        <f>VLOOKUP(athlete_entries[[#This Row],[CATEGORY]],Categories!$A$1:$F$106,6,FALSE)</f>
        <v>A+B G04-D06</v>
      </c>
      <c r="I362" s="1" t="str">
        <f t="array" ref="I362">_xlfn.IFNA(INDEX(Results__5[#All],MATCH(athlete_entries[[#This Row],[CATEGORY]]&amp;athlete_entries[[#This Row],[Name]],Results__5[[#All],[Category]]&amp;Results__5[[#All],[Name]],0),MATCH(athlete_entries[[#Headers],[Result]],Results__5[#Headers],0)),"0. None")</f>
        <v>0. None</v>
      </c>
      <c r="J362" s="1" t="str">
        <f>IF(AND(athlete_entries[[#This Row],[Result]]="2. Silver",K362=2),"0. None",IF(AND(athlete_entries[[#This Row],[Result]]="3. Bronze",K362=3),"0. None",athlete_entries[[#This Row],[Result]]))</f>
        <v>0. None</v>
      </c>
      <c r="K362" s="1">
        <f>INDEX(Categories_and_entries__2[[#All],[Category]:[Entries]],MATCH(athlete_entries[[#This Row],[CATEGORY]],Categories_and_entries__2[[#All],[Category]],0),MATCH("Entries",Categories_and_entries__2[[#Headers],[Category]:[Entries]],0))</f>
        <v>17</v>
      </c>
      <c r="L362" s="1">
        <f>COUNTIFS(athlete_entries[CATEGORY],athlete_entries[[#This Row],[CATEGORY]],athlete_entries[Club Full],athlete_entries[[#This Row],[Club Full]])</f>
        <v>1</v>
      </c>
      <c r="M362" s="1" t="str">
        <f>INDEX(Participation_Count_Clubs__24[#All],MATCH(athlete_entries[[#This Row],[Club Full]],Participation_Count_Clubs__24[[#All],[Club Full]],0),MATCH("Club Size Entries",Participation_Count_Clubs__24[#Headers],0))</f>
        <v>S</v>
      </c>
    </row>
    <row r="363" spans="1:13" x14ac:dyDescent="0.25">
      <c r="A363" t="s">
        <v>1</v>
      </c>
      <c r="B363" t="s">
        <v>107</v>
      </c>
      <c r="C363" t="s">
        <v>108</v>
      </c>
      <c r="D363" s="1" t="str">
        <f>VLOOKUP(athlete_entries[[#This Row],[CATEGORY]],Categories!$A$1:$F$106,2,FALSE)</f>
        <v>Individual</v>
      </c>
      <c r="E363" s="1" t="str">
        <f>VLOOKUP(athlete_entries[[#This Row],[CATEGORY]],Categories!$A$1:$F$106,3,FALSE)</f>
        <v>Patterns</v>
      </c>
      <c r="F363" s="1" t="str">
        <f>VLOOKUP(athlete_entries[[#This Row],[CATEGORY]],Categories!$A$1:$F$106,4,FALSE)</f>
        <v>Youth</v>
      </c>
      <c r="G363" s="1" t="str">
        <f>VLOOKUP(athlete_entries[[#This Row],[CATEGORY]],Categories!$A$1:$F$106,5,FALSE)</f>
        <v>Female</v>
      </c>
      <c r="H363" s="1" t="str">
        <f>VLOOKUP(athlete_entries[[#This Row],[CATEGORY]],Categories!$A$1:$F$106,6,FALSE)</f>
        <v>A D01-D06</v>
      </c>
      <c r="I363" s="1" t="str">
        <f t="array" ref="I363">_xlfn.IFNA(INDEX(Results__5[#All],MATCH(athlete_entries[[#This Row],[CATEGORY]]&amp;athlete_entries[[#This Row],[Name]],Results__5[[#All],[Category]]&amp;Results__5[[#All],[Name]],0),MATCH(athlete_entries[[#Headers],[Result]],Results__5[#Headers],0)),"0. None")</f>
        <v>1. Gold</v>
      </c>
      <c r="J363" s="1" t="str">
        <f>IF(AND(athlete_entries[[#This Row],[Result]]="2. Silver",K363=2),"0. None",IF(AND(athlete_entries[[#This Row],[Result]]="3. Bronze",K363=3),"0. None",athlete_entries[[#This Row],[Result]]))</f>
        <v>1. Gold</v>
      </c>
      <c r="K363" s="1">
        <f>INDEX(Categories_and_entries__2[[#All],[Category]:[Entries]],MATCH(athlete_entries[[#This Row],[CATEGORY]],Categories_and_entries__2[[#All],[Category]],0),MATCH("Entries",Categories_and_entries__2[[#Headers],[Category]:[Entries]],0))</f>
        <v>2</v>
      </c>
      <c r="L363" s="1">
        <f>COUNTIFS(athlete_entries[CATEGORY],athlete_entries[[#This Row],[CATEGORY]],athlete_entries[Club Full],athlete_entries[[#This Row],[Club Full]])</f>
        <v>1</v>
      </c>
      <c r="M363" s="1" t="str">
        <f>INDEX(Participation_Count_Clubs__24[#All],MATCH(athlete_entries[[#This Row],[Club Full]],Participation_Count_Clubs__24[[#All],[Club Full]],0),MATCH("Club Size Entries",Participation_Count_Clubs__24[#Headers],0))</f>
        <v>L</v>
      </c>
    </row>
    <row r="364" spans="1:13" x14ac:dyDescent="0.25">
      <c r="A364" t="s">
        <v>2</v>
      </c>
      <c r="B364" t="s">
        <v>554</v>
      </c>
      <c r="C364" t="s">
        <v>108</v>
      </c>
      <c r="D364" s="1" t="str">
        <f>VLOOKUP(athlete_entries[[#This Row],[CATEGORY]],Categories!$A$1:$F$106,2,FALSE)</f>
        <v>Individual</v>
      </c>
      <c r="E364" s="1" t="str">
        <f>VLOOKUP(athlete_entries[[#This Row],[CATEGORY]],Categories!$A$1:$F$106,3,FALSE)</f>
        <v>Patterns</v>
      </c>
      <c r="F364" s="1" t="str">
        <f>VLOOKUP(athlete_entries[[#This Row],[CATEGORY]],Categories!$A$1:$F$106,4,FALSE)</f>
        <v>Youth</v>
      </c>
      <c r="G364" s="1" t="str">
        <f>VLOOKUP(athlete_entries[[#This Row],[CATEGORY]],Categories!$A$1:$F$106,5,FALSE)</f>
        <v>Female</v>
      </c>
      <c r="H364" s="1" t="str">
        <f>VLOOKUP(athlete_entries[[#This Row],[CATEGORY]],Categories!$A$1:$F$106,6,FALSE)</f>
        <v>B G04-G01</v>
      </c>
      <c r="I364" s="1" t="str">
        <f t="array" ref="I364">_xlfn.IFNA(INDEX(Results__5[#All],MATCH(athlete_entries[[#This Row],[CATEGORY]]&amp;athlete_entries[[#This Row],[Name]],Results__5[[#All],[Category]]&amp;Results__5[[#All],[Name]],0),MATCH(athlete_entries[[#Headers],[Result]],Results__5[#Headers],0)),"0. None")</f>
        <v>0. None</v>
      </c>
      <c r="J364" s="1" t="str">
        <f>IF(AND(athlete_entries[[#This Row],[Result]]="2. Silver",K364=2),"0. None",IF(AND(athlete_entries[[#This Row],[Result]]="3. Bronze",K364=3),"0. None",athlete_entries[[#This Row],[Result]]))</f>
        <v>0. None</v>
      </c>
      <c r="K364" s="1">
        <f>INDEX(Categories_and_entries__2[[#All],[Category]:[Entries]],MATCH(athlete_entries[[#This Row],[CATEGORY]],Categories_and_entries__2[[#All],[Category]],0),MATCH("Entries",Categories_and_entries__2[[#Headers],[Category]:[Entries]],0))</f>
        <v>24</v>
      </c>
      <c r="L364" s="1">
        <f>COUNTIFS(athlete_entries[CATEGORY],athlete_entries[[#This Row],[CATEGORY]],athlete_entries[Club Full],athlete_entries[[#This Row],[Club Full]])</f>
        <v>5</v>
      </c>
      <c r="M364" s="1" t="str">
        <f>INDEX(Participation_Count_Clubs__24[#All],MATCH(athlete_entries[[#This Row],[Club Full]],Participation_Count_Clubs__24[[#All],[Club Full]],0),MATCH("Club Size Entries",Participation_Count_Clubs__24[#Headers],0))</f>
        <v>L</v>
      </c>
    </row>
    <row r="365" spans="1:13" x14ac:dyDescent="0.25">
      <c r="A365" t="s">
        <v>2</v>
      </c>
      <c r="B365" t="s">
        <v>161</v>
      </c>
      <c r="C365" t="s">
        <v>108</v>
      </c>
      <c r="D365" s="1" t="str">
        <f>VLOOKUP(athlete_entries[[#This Row],[CATEGORY]],Categories!$A$1:$F$106,2,FALSE)</f>
        <v>Individual</v>
      </c>
      <c r="E365" s="1" t="str">
        <f>VLOOKUP(athlete_entries[[#This Row],[CATEGORY]],Categories!$A$1:$F$106,3,FALSE)</f>
        <v>Patterns</v>
      </c>
      <c r="F365" s="1" t="str">
        <f>VLOOKUP(athlete_entries[[#This Row],[CATEGORY]],Categories!$A$1:$F$106,4,FALSE)</f>
        <v>Youth</v>
      </c>
      <c r="G365" s="1" t="str">
        <f>VLOOKUP(athlete_entries[[#This Row],[CATEGORY]],Categories!$A$1:$F$106,5,FALSE)</f>
        <v>Female</v>
      </c>
      <c r="H365" s="1" t="str">
        <f>VLOOKUP(athlete_entries[[#This Row],[CATEGORY]],Categories!$A$1:$F$106,6,FALSE)</f>
        <v>B G04-G01</v>
      </c>
      <c r="I365" s="1" t="str">
        <f t="array" ref="I365">_xlfn.IFNA(INDEX(Results__5[#All],MATCH(athlete_entries[[#This Row],[CATEGORY]]&amp;athlete_entries[[#This Row],[Name]],Results__5[[#All],[Category]]&amp;Results__5[[#All],[Name]],0),MATCH(athlete_entries[[#Headers],[Result]],Results__5[#Headers],0)),"0. None")</f>
        <v>0. None</v>
      </c>
      <c r="J365" s="1" t="str">
        <f>IF(AND(athlete_entries[[#This Row],[Result]]="2. Silver",K365=2),"0. None",IF(AND(athlete_entries[[#This Row],[Result]]="3. Bronze",K365=3),"0. None",athlete_entries[[#This Row],[Result]]))</f>
        <v>0. None</v>
      </c>
      <c r="K365" s="1">
        <f>INDEX(Categories_and_entries__2[[#All],[Category]:[Entries]],MATCH(athlete_entries[[#This Row],[CATEGORY]],Categories_and_entries__2[[#All],[Category]],0),MATCH("Entries",Categories_and_entries__2[[#Headers],[Category]:[Entries]],0))</f>
        <v>24</v>
      </c>
      <c r="L365" s="1">
        <f>COUNTIFS(athlete_entries[CATEGORY],athlete_entries[[#This Row],[CATEGORY]],athlete_entries[Club Full],athlete_entries[[#This Row],[Club Full]])</f>
        <v>5</v>
      </c>
      <c r="M365" s="1" t="str">
        <f>INDEX(Participation_Count_Clubs__24[#All],MATCH(athlete_entries[[#This Row],[Club Full]],Participation_Count_Clubs__24[[#All],[Club Full]],0),MATCH("Club Size Entries",Participation_Count_Clubs__24[#Headers],0))</f>
        <v>L</v>
      </c>
    </row>
    <row r="366" spans="1:13" x14ac:dyDescent="0.25">
      <c r="A366" t="s">
        <v>2</v>
      </c>
      <c r="B366" t="s">
        <v>350</v>
      </c>
      <c r="C366" t="s">
        <v>108</v>
      </c>
      <c r="D366" s="1" t="str">
        <f>VLOOKUP(athlete_entries[[#This Row],[CATEGORY]],Categories!$A$1:$F$106,2,FALSE)</f>
        <v>Individual</v>
      </c>
      <c r="E366" s="1" t="str">
        <f>VLOOKUP(athlete_entries[[#This Row],[CATEGORY]],Categories!$A$1:$F$106,3,FALSE)</f>
        <v>Patterns</v>
      </c>
      <c r="F366" s="1" t="str">
        <f>VLOOKUP(athlete_entries[[#This Row],[CATEGORY]],Categories!$A$1:$F$106,4,FALSE)</f>
        <v>Youth</v>
      </c>
      <c r="G366" s="1" t="str">
        <f>VLOOKUP(athlete_entries[[#This Row],[CATEGORY]],Categories!$A$1:$F$106,5,FALSE)</f>
        <v>Female</v>
      </c>
      <c r="H366" s="1" t="str">
        <f>VLOOKUP(athlete_entries[[#This Row],[CATEGORY]],Categories!$A$1:$F$106,6,FALSE)</f>
        <v>B G04-G01</v>
      </c>
      <c r="I366" s="1" t="str">
        <f t="array" ref="I366">_xlfn.IFNA(INDEX(Results__5[#All],MATCH(athlete_entries[[#This Row],[CATEGORY]]&amp;athlete_entries[[#This Row],[Name]],Results__5[[#All],[Category]]&amp;Results__5[[#All],[Name]],0),MATCH(athlete_entries[[#Headers],[Result]],Results__5[#Headers],0)),"0. None")</f>
        <v>0. None</v>
      </c>
      <c r="J366" s="1" t="str">
        <f>IF(AND(athlete_entries[[#This Row],[Result]]="2. Silver",K366=2),"0. None",IF(AND(athlete_entries[[#This Row],[Result]]="3. Bronze",K366=3),"0. None",athlete_entries[[#This Row],[Result]]))</f>
        <v>0. None</v>
      </c>
      <c r="K366" s="1">
        <f>INDEX(Categories_and_entries__2[[#All],[Category]:[Entries]],MATCH(athlete_entries[[#This Row],[CATEGORY]],Categories_and_entries__2[[#All],[Category]],0),MATCH("Entries",Categories_and_entries__2[[#Headers],[Category]:[Entries]],0))</f>
        <v>24</v>
      </c>
      <c r="L366" s="1">
        <f>COUNTIFS(athlete_entries[CATEGORY],athlete_entries[[#This Row],[CATEGORY]],athlete_entries[Club Full],athlete_entries[[#This Row],[Club Full]])</f>
        <v>5</v>
      </c>
      <c r="M366" s="1" t="str">
        <f>INDEX(Participation_Count_Clubs__24[#All],MATCH(athlete_entries[[#This Row],[Club Full]],Participation_Count_Clubs__24[[#All],[Club Full]],0),MATCH("Club Size Entries",Participation_Count_Clubs__24[#Headers],0))</f>
        <v>L</v>
      </c>
    </row>
    <row r="367" spans="1:13" x14ac:dyDescent="0.25">
      <c r="A367" t="s">
        <v>2</v>
      </c>
      <c r="B367" t="s">
        <v>555</v>
      </c>
      <c r="C367" t="s">
        <v>108</v>
      </c>
      <c r="D367" s="1" t="str">
        <f>VLOOKUP(athlete_entries[[#This Row],[CATEGORY]],Categories!$A$1:$F$106,2,FALSE)</f>
        <v>Individual</v>
      </c>
      <c r="E367" s="1" t="str">
        <f>VLOOKUP(athlete_entries[[#This Row],[CATEGORY]],Categories!$A$1:$F$106,3,FALSE)</f>
        <v>Patterns</v>
      </c>
      <c r="F367" s="1" t="str">
        <f>VLOOKUP(athlete_entries[[#This Row],[CATEGORY]],Categories!$A$1:$F$106,4,FALSE)</f>
        <v>Youth</v>
      </c>
      <c r="G367" s="1" t="str">
        <f>VLOOKUP(athlete_entries[[#This Row],[CATEGORY]],Categories!$A$1:$F$106,5,FALSE)</f>
        <v>Female</v>
      </c>
      <c r="H367" s="1" t="str">
        <f>VLOOKUP(athlete_entries[[#This Row],[CATEGORY]],Categories!$A$1:$F$106,6,FALSE)</f>
        <v>B G04-G01</v>
      </c>
      <c r="I367" s="1" t="str">
        <f t="array" ref="I367">_xlfn.IFNA(INDEX(Results__5[#All],MATCH(athlete_entries[[#This Row],[CATEGORY]]&amp;athlete_entries[[#This Row],[Name]],Results__5[[#All],[Category]]&amp;Results__5[[#All],[Name]],0),MATCH(athlete_entries[[#Headers],[Result]],Results__5[#Headers],0)),"0. None")</f>
        <v>0. None</v>
      </c>
      <c r="J367" s="1" t="str">
        <f>IF(AND(athlete_entries[[#This Row],[Result]]="2. Silver",K367=2),"0. None",IF(AND(athlete_entries[[#This Row],[Result]]="3. Bronze",K367=3),"0. None",athlete_entries[[#This Row],[Result]]))</f>
        <v>0. None</v>
      </c>
      <c r="K367" s="1">
        <f>INDEX(Categories_and_entries__2[[#All],[Category]:[Entries]],MATCH(athlete_entries[[#This Row],[CATEGORY]],Categories_and_entries__2[[#All],[Category]],0),MATCH("Entries",Categories_and_entries__2[[#Headers],[Category]:[Entries]],0))</f>
        <v>24</v>
      </c>
      <c r="L367" s="1">
        <f>COUNTIFS(athlete_entries[CATEGORY],athlete_entries[[#This Row],[CATEGORY]],athlete_entries[Club Full],athlete_entries[[#This Row],[Club Full]])</f>
        <v>5</v>
      </c>
      <c r="M367" s="1" t="str">
        <f>INDEX(Participation_Count_Clubs__24[#All],MATCH(athlete_entries[[#This Row],[Club Full]],Participation_Count_Clubs__24[[#All],[Club Full]],0),MATCH("Club Size Entries",Participation_Count_Clubs__24[#Headers],0))</f>
        <v>L</v>
      </c>
    </row>
    <row r="368" spans="1:13" x14ac:dyDescent="0.25">
      <c r="A368" t="s">
        <v>2</v>
      </c>
      <c r="B368" t="s">
        <v>556</v>
      </c>
      <c r="C368" t="s">
        <v>108</v>
      </c>
      <c r="D368" s="1" t="str">
        <f>VLOOKUP(athlete_entries[[#This Row],[CATEGORY]],Categories!$A$1:$F$106,2,FALSE)</f>
        <v>Individual</v>
      </c>
      <c r="E368" s="1" t="str">
        <f>VLOOKUP(athlete_entries[[#This Row],[CATEGORY]],Categories!$A$1:$F$106,3,FALSE)</f>
        <v>Patterns</v>
      </c>
      <c r="F368" s="1" t="str">
        <f>VLOOKUP(athlete_entries[[#This Row],[CATEGORY]],Categories!$A$1:$F$106,4,FALSE)</f>
        <v>Youth</v>
      </c>
      <c r="G368" s="1" t="str">
        <f>VLOOKUP(athlete_entries[[#This Row],[CATEGORY]],Categories!$A$1:$F$106,5,FALSE)</f>
        <v>Female</v>
      </c>
      <c r="H368" s="1" t="str">
        <f>VLOOKUP(athlete_entries[[#This Row],[CATEGORY]],Categories!$A$1:$F$106,6,FALSE)</f>
        <v>B G04-G01</v>
      </c>
      <c r="I368" s="1" t="str">
        <f t="array" ref="I368">_xlfn.IFNA(INDEX(Results__5[#All],MATCH(athlete_entries[[#This Row],[CATEGORY]]&amp;athlete_entries[[#This Row],[Name]],Results__5[[#All],[Category]]&amp;Results__5[[#All],[Name]],0),MATCH(athlete_entries[[#Headers],[Result]],Results__5[#Headers],0)),"0. None")</f>
        <v>0. None</v>
      </c>
      <c r="J368" s="1" t="str">
        <f>IF(AND(athlete_entries[[#This Row],[Result]]="2. Silver",K368=2),"0. None",IF(AND(athlete_entries[[#This Row],[Result]]="3. Bronze",K368=3),"0. None",athlete_entries[[#This Row],[Result]]))</f>
        <v>0. None</v>
      </c>
      <c r="K368" s="1">
        <f>INDEX(Categories_and_entries__2[[#All],[Category]:[Entries]],MATCH(athlete_entries[[#This Row],[CATEGORY]],Categories_and_entries__2[[#All],[Category]],0),MATCH("Entries",Categories_and_entries__2[[#Headers],[Category]:[Entries]],0))</f>
        <v>24</v>
      </c>
      <c r="L368" s="1">
        <f>COUNTIFS(athlete_entries[CATEGORY],athlete_entries[[#This Row],[CATEGORY]],athlete_entries[Club Full],athlete_entries[[#This Row],[Club Full]])</f>
        <v>5</v>
      </c>
      <c r="M368" s="1" t="str">
        <f>INDEX(Participation_Count_Clubs__24[#All],MATCH(athlete_entries[[#This Row],[Club Full]],Participation_Count_Clubs__24[[#All],[Club Full]],0),MATCH("Club Size Entries",Participation_Count_Clubs__24[#Headers],0))</f>
        <v>L</v>
      </c>
    </row>
    <row r="369" spans="1:13" x14ac:dyDescent="0.25">
      <c r="A369" t="s">
        <v>3</v>
      </c>
      <c r="B369" t="s">
        <v>565</v>
      </c>
      <c r="C369" t="s">
        <v>108</v>
      </c>
      <c r="D369" s="1" t="str">
        <f>VLOOKUP(athlete_entries[[#This Row],[CATEGORY]],Categories!$A$1:$F$106,2,FALSE)</f>
        <v>Individual</v>
      </c>
      <c r="E369" s="1" t="str">
        <f>VLOOKUP(athlete_entries[[#This Row],[CATEGORY]],Categories!$A$1:$F$106,3,FALSE)</f>
        <v>Patterns</v>
      </c>
      <c r="F369" s="1" t="str">
        <f>VLOOKUP(athlete_entries[[#This Row],[CATEGORY]],Categories!$A$1:$F$106,4,FALSE)</f>
        <v>Youth</v>
      </c>
      <c r="G369" s="1" t="str">
        <f>VLOOKUP(athlete_entries[[#This Row],[CATEGORY]],Categories!$A$1:$F$106,5,FALSE)</f>
        <v>Female</v>
      </c>
      <c r="H369" s="1" t="str">
        <f>VLOOKUP(athlete_entries[[#This Row],[CATEGORY]],Categories!$A$1:$F$106,6,FALSE)</f>
        <v>C G10-G05</v>
      </c>
      <c r="I369" s="1" t="str">
        <f t="array" ref="I369">_xlfn.IFNA(INDEX(Results__5[#All],MATCH(athlete_entries[[#This Row],[CATEGORY]]&amp;athlete_entries[[#This Row],[Name]],Results__5[[#All],[Category]]&amp;Results__5[[#All],[Name]],0),MATCH(athlete_entries[[#Headers],[Result]],Results__5[#Headers],0)),"0. None")</f>
        <v>0. None</v>
      </c>
      <c r="J369" s="1" t="str">
        <f>IF(AND(athlete_entries[[#This Row],[Result]]="2. Silver",K369=2),"0. None",IF(AND(athlete_entries[[#This Row],[Result]]="3. Bronze",K369=3),"0. None",athlete_entries[[#This Row],[Result]]))</f>
        <v>0. None</v>
      </c>
      <c r="K369" s="1">
        <f>INDEX(Categories_and_entries__2[[#All],[Category]:[Entries]],MATCH(athlete_entries[[#This Row],[CATEGORY]],Categories_and_entries__2[[#All],[Category]],0),MATCH("Entries",Categories_and_entries__2[[#Headers],[Category]:[Entries]],0))</f>
        <v>21</v>
      </c>
      <c r="L369" s="1">
        <f>COUNTIFS(athlete_entries[CATEGORY],athlete_entries[[#This Row],[CATEGORY]],athlete_entries[Club Full],athlete_entries[[#This Row],[Club Full]])</f>
        <v>3</v>
      </c>
      <c r="M369" s="1" t="str">
        <f>INDEX(Participation_Count_Clubs__24[#All],MATCH(athlete_entries[[#This Row],[Club Full]],Participation_Count_Clubs__24[[#All],[Club Full]],0),MATCH("Club Size Entries",Participation_Count_Clubs__24[#Headers],0))</f>
        <v>L</v>
      </c>
    </row>
    <row r="370" spans="1:13" x14ac:dyDescent="0.25">
      <c r="A370" t="s">
        <v>3</v>
      </c>
      <c r="B370" t="s">
        <v>566</v>
      </c>
      <c r="C370" t="s">
        <v>108</v>
      </c>
      <c r="D370" s="1" t="str">
        <f>VLOOKUP(athlete_entries[[#This Row],[CATEGORY]],Categories!$A$1:$F$106,2,FALSE)</f>
        <v>Individual</v>
      </c>
      <c r="E370" s="1" t="str">
        <f>VLOOKUP(athlete_entries[[#This Row],[CATEGORY]],Categories!$A$1:$F$106,3,FALSE)</f>
        <v>Patterns</v>
      </c>
      <c r="F370" s="1" t="str">
        <f>VLOOKUP(athlete_entries[[#This Row],[CATEGORY]],Categories!$A$1:$F$106,4,FALSE)</f>
        <v>Youth</v>
      </c>
      <c r="G370" s="1" t="str">
        <f>VLOOKUP(athlete_entries[[#This Row],[CATEGORY]],Categories!$A$1:$F$106,5,FALSE)</f>
        <v>Female</v>
      </c>
      <c r="H370" s="1" t="str">
        <f>VLOOKUP(athlete_entries[[#This Row],[CATEGORY]],Categories!$A$1:$F$106,6,FALSE)</f>
        <v>C G10-G05</v>
      </c>
      <c r="I370" s="1" t="str">
        <f t="array" ref="I370">_xlfn.IFNA(INDEX(Results__5[#All],MATCH(athlete_entries[[#This Row],[CATEGORY]]&amp;athlete_entries[[#This Row],[Name]],Results__5[[#All],[Category]]&amp;Results__5[[#All],[Name]],0),MATCH(athlete_entries[[#Headers],[Result]],Results__5[#Headers],0)),"0. None")</f>
        <v>0. None</v>
      </c>
      <c r="J370" s="1" t="str">
        <f>IF(AND(athlete_entries[[#This Row],[Result]]="2. Silver",K370=2),"0. None",IF(AND(athlete_entries[[#This Row],[Result]]="3. Bronze",K370=3),"0. None",athlete_entries[[#This Row],[Result]]))</f>
        <v>0. None</v>
      </c>
      <c r="K370" s="1">
        <f>INDEX(Categories_and_entries__2[[#All],[Category]:[Entries]],MATCH(athlete_entries[[#This Row],[CATEGORY]],Categories_and_entries__2[[#All],[Category]],0),MATCH("Entries",Categories_and_entries__2[[#Headers],[Category]:[Entries]],0))</f>
        <v>21</v>
      </c>
      <c r="L370" s="1">
        <f>COUNTIFS(athlete_entries[CATEGORY],athlete_entries[[#This Row],[CATEGORY]],athlete_entries[Club Full],athlete_entries[[#This Row],[Club Full]])</f>
        <v>3</v>
      </c>
      <c r="M370" s="1" t="str">
        <f>INDEX(Participation_Count_Clubs__24[#All],MATCH(athlete_entries[[#This Row],[Club Full]],Participation_Count_Clubs__24[[#All],[Club Full]],0),MATCH("Club Size Entries",Participation_Count_Clubs__24[#Headers],0))</f>
        <v>L</v>
      </c>
    </row>
    <row r="371" spans="1:13" x14ac:dyDescent="0.25">
      <c r="A371" t="s">
        <v>3</v>
      </c>
      <c r="B371" t="s">
        <v>567</v>
      </c>
      <c r="C371" t="s">
        <v>108</v>
      </c>
      <c r="D371" s="1" t="str">
        <f>VLOOKUP(athlete_entries[[#This Row],[CATEGORY]],Categories!$A$1:$F$106,2,FALSE)</f>
        <v>Individual</v>
      </c>
      <c r="E371" s="1" t="str">
        <f>VLOOKUP(athlete_entries[[#This Row],[CATEGORY]],Categories!$A$1:$F$106,3,FALSE)</f>
        <v>Patterns</v>
      </c>
      <c r="F371" s="1" t="str">
        <f>VLOOKUP(athlete_entries[[#This Row],[CATEGORY]],Categories!$A$1:$F$106,4,FALSE)</f>
        <v>Youth</v>
      </c>
      <c r="G371" s="1" t="str">
        <f>VLOOKUP(athlete_entries[[#This Row],[CATEGORY]],Categories!$A$1:$F$106,5,FALSE)</f>
        <v>Female</v>
      </c>
      <c r="H371" s="1" t="str">
        <f>VLOOKUP(athlete_entries[[#This Row],[CATEGORY]],Categories!$A$1:$F$106,6,FALSE)</f>
        <v>C G10-G05</v>
      </c>
      <c r="I371" s="1" t="str">
        <f t="array" ref="I371">_xlfn.IFNA(INDEX(Results__5[#All],MATCH(athlete_entries[[#This Row],[CATEGORY]]&amp;athlete_entries[[#This Row],[Name]],Results__5[[#All],[Category]]&amp;Results__5[[#All],[Name]],0),MATCH(athlete_entries[[#Headers],[Result]],Results__5[#Headers],0)),"0. None")</f>
        <v>0. None</v>
      </c>
      <c r="J371" s="1" t="str">
        <f>IF(AND(athlete_entries[[#This Row],[Result]]="2. Silver",K371=2),"0. None",IF(AND(athlete_entries[[#This Row],[Result]]="3. Bronze",K371=3),"0. None",athlete_entries[[#This Row],[Result]]))</f>
        <v>0. None</v>
      </c>
      <c r="K371" s="1">
        <f>INDEX(Categories_and_entries__2[[#All],[Category]:[Entries]],MATCH(athlete_entries[[#This Row],[CATEGORY]],Categories_and_entries__2[[#All],[Category]],0),MATCH("Entries",Categories_and_entries__2[[#Headers],[Category]:[Entries]],0))</f>
        <v>21</v>
      </c>
      <c r="L371" s="1">
        <f>COUNTIFS(athlete_entries[CATEGORY],athlete_entries[[#This Row],[CATEGORY]],athlete_entries[Club Full],athlete_entries[[#This Row],[Club Full]])</f>
        <v>3</v>
      </c>
      <c r="M371" s="1" t="str">
        <f>INDEX(Participation_Count_Clubs__24[#All],MATCH(athlete_entries[[#This Row],[Club Full]],Participation_Count_Clubs__24[[#All],[Club Full]],0),MATCH("Club Size Entries",Participation_Count_Clubs__24[#Headers],0))</f>
        <v>L</v>
      </c>
    </row>
    <row r="372" spans="1:13" x14ac:dyDescent="0.25">
      <c r="A372" t="s">
        <v>4</v>
      </c>
      <c r="B372" t="s">
        <v>578</v>
      </c>
      <c r="C372" t="s">
        <v>108</v>
      </c>
      <c r="D372" s="1" t="str">
        <f>VLOOKUP(athlete_entries[[#This Row],[CATEGORY]],Categories!$A$1:$F$106,2,FALSE)</f>
        <v>Individual</v>
      </c>
      <c r="E372" s="1" t="str">
        <f>VLOOKUP(athlete_entries[[#This Row],[CATEGORY]],Categories!$A$1:$F$106,3,FALSE)</f>
        <v>Patterns</v>
      </c>
      <c r="F372" s="1" t="str">
        <f>VLOOKUP(athlete_entries[[#This Row],[CATEGORY]],Categories!$A$1:$F$106,4,FALSE)</f>
        <v>Youth</v>
      </c>
      <c r="G372" s="1" t="str">
        <f>VLOOKUP(athlete_entries[[#This Row],[CATEGORY]],Categories!$A$1:$F$106,5,FALSE)</f>
        <v>Female</v>
      </c>
      <c r="H372" s="1" t="str">
        <f>VLOOKUP(athlete_entries[[#This Row],[CATEGORY]],Categories!$A$1:$F$106,6,FALSE)</f>
        <v>C G10-G05</v>
      </c>
      <c r="I372" s="1" t="str">
        <f t="array" ref="I372">_xlfn.IFNA(INDEX(Results__5[#All],MATCH(athlete_entries[[#This Row],[CATEGORY]]&amp;athlete_entries[[#This Row],[Name]],Results__5[[#All],[Category]]&amp;Results__5[[#All],[Name]],0),MATCH(athlete_entries[[#Headers],[Result]],Results__5[#Headers],0)),"0. None")</f>
        <v>0. None</v>
      </c>
      <c r="J372" s="1" t="str">
        <f>IF(AND(athlete_entries[[#This Row],[Result]]="2. Silver",K372=2),"0. None",IF(AND(athlete_entries[[#This Row],[Result]]="3. Bronze",K372=3),"0. None",athlete_entries[[#This Row],[Result]]))</f>
        <v>0. None</v>
      </c>
      <c r="K372" s="1">
        <f>INDEX(Categories_and_entries__2[[#All],[Category]:[Entries]],MATCH(athlete_entries[[#This Row],[CATEGORY]],Categories_and_entries__2[[#All],[Category]],0),MATCH("Entries",Categories_and_entries__2[[#Headers],[Category]:[Entries]],0))</f>
        <v>13</v>
      </c>
      <c r="L372" s="1">
        <f>COUNTIFS(athlete_entries[CATEGORY],athlete_entries[[#This Row],[CATEGORY]],athlete_entries[Club Full],athlete_entries[[#This Row],[Club Full]])</f>
        <v>2</v>
      </c>
      <c r="M372" s="1" t="str">
        <f>INDEX(Participation_Count_Clubs__24[#All],MATCH(athlete_entries[[#This Row],[Club Full]],Participation_Count_Clubs__24[[#All],[Club Full]],0),MATCH("Club Size Entries",Participation_Count_Clubs__24[#Headers],0))</f>
        <v>L</v>
      </c>
    </row>
    <row r="373" spans="1:13" x14ac:dyDescent="0.25">
      <c r="A373" t="s">
        <v>4</v>
      </c>
      <c r="B373" t="s">
        <v>579</v>
      </c>
      <c r="C373" t="s">
        <v>108</v>
      </c>
      <c r="D373" s="1" t="str">
        <f>VLOOKUP(athlete_entries[[#This Row],[CATEGORY]],Categories!$A$1:$F$106,2,FALSE)</f>
        <v>Individual</v>
      </c>
      <c r="E373" s="1" t="str">
        <f>VLOOKUP(athlete_entries[[#This Row],[CATEGORY]],Categories!$A$1:$F$106,3,FALSE)</f>
        <v>Patterns</v>
      </c>
      <c r="F373" s="1" t="str">
        <f>VLOOKUP(athlete_entries[[#This Row],[CATEGORY]],Categories!$A$1:$F$106,4,FALSE)</f>
        <v>Youth</v>
      </c>
      <c r="G373" s="1" t="str">
        <f>VLOOKUP(athlete_entries[[#This Row],[CATEGORY]],Categories!$A$1:$F$106,5,FALSE)</f>
        <v>Female</v>
      </c>
      <c r="H373" s="1" t="str">
        <f>VLOOKUP(athlete_entries[[#This Row],[CATEGORY]],Categories!$A$1:$F$106,6,FALSE)</f>
        <v>C G10-G05</v>
      </c>
      <c r="I373" s="1" t="str">
        <f t="array" ref="I373">_xlfn.IFNA(INDEX(Results__5[#All],MATCH(athlete_entries[[#This Row],[CATEGORY]]&amp;athlete_entries[[#This Row],[Name]],Results__5[[#All],[Category]]&amp;Results__5[[#All],[Name]],0),MATCH(athlete_entries[[#Headers],[Result]],Results__5[#Headers],0)),"0. None")</f>
        <v>0. None</v>
      </c>
      <c r="J373" s="1" t="str">
        <f>IF(AND(athlete_entries[[#This Row],[Result]]="2. Silver",K373=2),"0. None",IF(AND(athlete_entries[[#This Row],[Result]]="3. Bronze",K373=3),"0. None",athlete_entries[[#This Row],[Result]]))</f>
        <v>0. None</v>
      </c>
      <c r="K373" s="1">
        <f>INDEX(Categories_and_entries__2[[#All],[Category]:[Entries]],MATCH(athlete_entries[[#This Row],[CATEGORY]],Categories_and_entries__2[[#All],[Category]],0),MATCH("Entries",Categories_and_entries__2[[#Headers],[Category]:[Entries]],0))</f>
        <v>13</v>
      </c>
      <c r="L373" s="1">
        <f>COUNTIFS(athlete_entries[CATEGORY],athlete_entries[[#This Row],[CATEGORY]],athlete_entries[Club Full],athlete_entries[[#This Row],[Club Full]])</f>
        <v>2</v>
      </c>
      <c r="M373" s="1" t="str">
        <f>INDEX(Participation_Count_Clubs__24[#All],MATCH(athlete_entries[[#This Row],[Club Full]],Participation_Count_Clubs__24[[#All],[Club Full]],0),MATCH("Club Size Entries",Participation_Count_Clubs__24[#Headers],0))</f>
        <v>L</v>
      </c>
    </row>
    <row r="374" spans="1:13" x14ac:dyDescent="0.25">
      <c r="A374" t="s">
        <v>5</v>
      </c>
      <c r="B374" t="s">
        <v>586</v>
      </c>
      <c r="C374" t="s">
        <v>108</v>
      </c>
      <c r="D374" s="1" t="str">
        <f>VLOOKUP(athlete_entries[[#This Row],[CATEGORY]],Categories!$A$1:$F$106,2,FALSE)</f>
        <v>Individual</v>
      </c>
      <c r="E374" s="1" t="str">
        <f>VLOOKUP(athlete_entries[[#This Row],[CATEGORY]],Categories!$A$1:$F$106,3,FALSE)</f>
        <v>Patterns</v>
      </c>
      <c r="F374" s="1" t="str">
        <f>VLOOKUP(athlete_entries[[#This Row],[CATEGORY]],Categories!$A$1:$F$106,4,FALSE)</f>
        <v>Youth</v>
      </c>
      <c r="G374" s="1" t="str">
        <f>VLOOKUP(athlete_entries[[#This Row],[CATEGORY]],Categories!$A$1:$F$106,5,FALSE)</f>
        <v>Female</v>
      </c>
      <c r="H374" s="1" t="str">
        <f>VLOOKUP(athlete_entries[[#This Row],[CATEGORY]],Categories!$A$1:$F$106,6,FALSE)</f>
        <v>C G10-G05</v>
      </c>
      <c r="I374" s="1" t="str">
        <f t="array" ref="I374">_xlfn.IFNA(INDEX(Results__5[#All],MATCH(athlete_entries[[#This Row],[CATEGORY]]&amp;athlete_entries[[#This Row],[Name]],Results__5[[#All],[Category]]&amp;Results__5[[#All],[Name]],0),MATCH(athlete_entries[[#Headers],[Result]],Results__5[#Headers],0)),"0. None")</f>
        <v>0. None</v>
      </c>
      <c r="J374" s="1" t="str">
        <f>IF(AND(athlete_entries[[#This Row],[Result]]="2. Silver",K374=2),"0. None",IF(AND(athlete_entries[[#This Row],[Result]]="3. Bronze",K374=3),"0. None",athlete_entries[[#This Row],[Result]]))</f>
        <v>0. None</v>
      </c>
      <c r="K374" s="1">
        <f>INDEX(Categories_and_entries__2[[#All],[Category]:[Entries]],MATCH(athlete_entries[[#This Row],[CATEGORY]],Categories_and_entries__2[[#All],[Category]],0),MATCH("Entries",Categories_and_entries__2[[#Headers],[Category]:[Entries]],0))</f>
        <v>22</v>
      </c>
      <c r="L374" s="1">
        <f>COUNTIFS(athlete_entries[CATEGORY],athlete_entries[[#This Row],[CATEGORY]],athlete_entries[Club Full],athlete_entries[[#This Row],[Club Full]])</f>
        <v>9</v>
      </c>
      <c r="M374" s="1" t="str">
        <f>INDEX(Participation_Count_Clubs__24[#All],MATCH(athlete_entries[[#This Row],[Club Full]],Participation_Count_Clubs__24[[#All],[Club Full]],0),MATCH("Club Size Entries",Participation_Count_Clubs__24[#Headers],0))</f>
        <v>L</v>
      </c>
    </row>
    <row r="375" spans="1:13" x14ac:dyDescent="0.25">
      <c r="A375" t="s">
        <v>5</v>
      </c>
      <c r="B375" t="s">
        <v>587</v>
      </c>
      <c r="C375" t="s">
        <v>108</v>
      </c>
      <c r="D375" s="1" t="str">
        <f>VLOOKUP(athlete_entries[[#This Row],[CATEGORY]],Categories!$A$1:$F$106,2,FALSE)</f>
        <v>Individual</v>
      </c>
      <c r="E375" s="1" t="str">
        <f>VLOOKUP(athlete_entries[[#This Row],[CATEGORY]],Categories!$A$1:$F$106,3,FALSE)</f>
        <v>Patterns</v>
      </c>
      <c r="F375" s="1" t="str">
        <f>VLOOKUP(athlete_entries[[#This Row],[CATEGORY]],Categories!$A$1:$F$106,4,FALSE)</f>
        <v>Youth</v>
      </c>
      <c r="G375" s="1" t="str">
        <f>VLOOKUP(athlete_entries[[#This Row],[CATEGORY]],Categories!$A$1:$F$106,5,FALSE)</f>
        <v>Female</v>
      </c>
      <c r="H375" s="1" t="str">
        <f>VLOOKUP(athlete_entries[[#This Row],[CATEGORY]],Categories!$A$1:$F$106,6,FALSE)</f>
        <v>C G10-G05</v>
      </c>
      <c r="I375" s="1" t="str">
        <f t="array" ref="I375">_xlfn.IFNA(INDEX(Results__5[#All],MATCH(athlete_entries[[#This Row],[CATEGORY]]&amp;athlete_entries[[#This Row],[Name]],Results__5[[#All],[Category]]&amp;Results__5[[#All],[Name]],0),MATCH(athlete_entries[[#Headers],[Result]],Results__5[#Headers],0)),"0. None")</f>
        <v>0. None</v>
      </c>
      <c r="J375" s="1" t="str">
        <f>IF(AND(athlete_entries[[#This Row],[Result]]="2. Silver",K375=2),"0. None",IF(AND(athlete_entries[[#This Row],[Result]]="3. Bronze",K375=3),"0. None",athlete_entries[[#This Row],[Result]]))</f>
        <v>0. None</v>
      </c>
      <c r="K375" s="1">
        <f>INDEX(Categories_and_entries__2[[#All],[Category]:[Entries]],MATCH(athlete_entries[[#This Row],[CATEGORY]],Categories_and_entries__2[[#All],[Category]],0),MATCH("Entries",Categories_and_entries__2[[#Headers],[Category]:[Entries]],0))</f>
        <v>22</v>
      </c>
      <c r="L375" s="1">
        <f>COUNTIFS(athlete_entries[CATEGORY],athlete_entries[[#This Row],[CATEGORY]],athlete_entries[Club Full],athlete_entries[[#This Row],[Club Full]])</f>
        <v>9</v>
      </c>
      <c r="M375" s="1" t="str">
        <f>INDEX(Participation_Count_Clubs__24[#All],MATCH(athlete_entries[[#This Row],[Club Full]],Participation_Count_Clubs__24[[#All],[Club Full]],0),MATCH("Club Size Entries",Participation_Count_Clubs__24[#Headers],0))</f>
        <v>L</v>
      </c>
    </row>
    <row r="376" spans="1:13" x14ac:dyDescent="0.25">
      <c r="A376" t="s">
        <v>5</v>
      </c>
      <c r="B376" t="s">
        <v>588</v>
      </c>
      <c r="C376" t="s">
        <v>108</v>
      </c>
      <c r="D376" s="1" t="str">
        <f>VLOOKUP(athlete_entries[[#This Row],[CATEGORY]],Categories!$A$1:$F$106,2,FALSE)</f>
        <v>Individual</v>
      </c>
      <c r="E376" s="1" t="str">
        <f>VLOOKUP(athlete_entries[[#This Row],[CATEGORY]],Categories!$A$1:$F$106,3,FALSE)</f>
        <v>Patterns</v>
      </c>
      <c r="F376" s="1" t="str">
        <f>VLOOKUP(athlete_entries[[#This Row],[CATEGORY]],Categories!$A$1:$F$106,4,FALSE)</f>
        <v>Youth</v>
      </c>
      <c r="G376" s="1" t="str">
        <f>VLOOKUP(athlete_entries[[#This Row],[CATEGORY]],Categories!$A$1:$F$106,5,FALSE)</f>
        <v>Female</v>
      </c>
      <c r="H376" s="1" t="str">
        <f>VLOOKUP(athlete_entries[[#This Row],[CATEGORY]],Categories!$A$1:$F$106,6,FALSE)</f>
        <v>C G10-G05</v>
      </c>
      <c r="I376" s="1" t="str">
        <f t="array" ref="I376">_xlfn.IFNA(INDEX(Results__5[#All],MATCH(athlete_entries[[#This Row],[CATEGORY]]&amp;athlete_entries[[#This Row],[Name]],Results__5[[#All],[Category]]&amp;Results__5[[#All],[Name]],0),MATCH(athlete_entries[[#Headers],[Result]],Results__5[#Headers],0)),"0. None")</f>
        <v>0. None</v>
      </c>
      <c r="J376" s="1" t="str">
        <f>IF(AND(athlete_entries[[#This Row],[Result]]="2. Silver",K376=2),"0. None",IF(AND(athlete_entries[[#This Row],[Result]]="3. Bronze",K376=3),"0. None",athlete_entries[[#This Row],[Result]]))</f>
        <v>0. None</v>
      </c>
      <c r="K376" s="1">
        <f>INDEX(Categories_and_entries__2[[#All],[Category]:[Entries]],MATCH(athlete_entries[[#This Row],[CATEGORY]],Categories_and_entries__2[[#All],[Category]],0),MATCH("Entries",Categories_and_entries__2[[#Headers],[Category]:[Entries]],0))</f>
        <v>22</v>
      </c>
      <c r="L376" s="1">
        <f>COUNTIFS(athlete_entries[CATEGORY],athlete_entries[[#This Row],[CATEGORY]],athlete_entries[Club Full],athlete_entries[[#This Row],[Club Full]])</f>
        <v>9</v>
      </c>
      <c r="M376" s="1" t="str">
        <f>INDEX(Participation_Count_Clubs__24[#All],MATCH(athlete_entries[[#This Row],[Club Full]],Participation_Count_Clubs__24[[#All],[Club Full]],0),MATCH("Club Size Entries",Participation_Count_Clubs__24[#Headers],0))</f>
        <v>L</v>
      </c>
    </row>
    <row r="377" spans="1:13" x14ac:dyDescent="0.25">
      <c r="A377" t="s">
        <v>5</v>
      </c>
      <c r="B377" t="s">
        <v>589</v>
      </c>
      <c r="C377" t="s">
        <v>108</v>
      </c>
      <c r="D377" s="1" t="str">
        <f>VLOOKUP(athlete_entries[[#This Row],[CATEGORY]],Categories!$A$1:$F$106,2,FALSE)</f>
        <v>Individual</v>
      </c>
      <c r="E377" s="1" t="str">
        <f>VLOOKUP(athlete_entries[[#This Row],[CATEGORY]],Categories!$A$1:$F$106,3,FALSE)</f>
        <v>Patterns</v>
      </c>
      <c r="F377" s="1" t="str">
        <f>VLOOKUP(athlete_entries[[#This Row],[CATEGORY]],Categories!$A$1:$F$106,4,FALSE)</f>
        <v>Youth</v>
      </c>
      <c r="G377" s="1" t="str">
        <f>VLOOKUP(athlete_entries[[#This Row],[CATEGORY]],Categories!$A$1:$F$106,5,FALSE)</f>
        <v>Female</v>
      </c>
      <c r="H377" s="1" t="str">
        <f>VLOOKUP(athlete_entries[[#This Row],[CATEGORY]],Categories!$A$1:$F$106,6,FALSE)</f>
        <v>C G10-G05</v>
      </c>
      <c r="I377" s="1" t="str">
        <f t="array" ref="I377">_xlfn.IFNA(INDEX(Results__5[#All],MATCH(athlete_entries[[#This Row],[CATEGORY]]&amp;athlete_entries[[#This Row],[Name]],Results__5[[#All],[Category]]&amp;Results__5[[#All],[Name]],0),MATCH(athlete_entries[[#Headers],[Result]],Results__5[#Headers],0)),"0. None")</f>
        <v>0. None</v>
      </c>
      <c r="J377" s="1" t="str">
        <f>IF(AND(athlete_entries[[#This Row],[Result]]="2. Silver",K377=2),"0. None",IF(AND(athlete_entries[[#This Row],[Result]]="3. Bronze",K377=3),"0. None",athlete_entries[[#This Row],[Result]]))</f>
        <v>0. None</v>
      </c>
      <c r="K377" s="1">
        <f>INDEX(Categories_and_entries__2[[#All],[Category]:[Entries]],MATCH(athlete_entries[[#This Row],[CATEGORY]],Categories_and_entries__2[[#All],[Category]],0),MATCH("Entries",Categories_and_entries__2[[#Headers],[Category]:[Entries]],0))</f>
        <v>22</v>
      </c>
      <c r="L377" s="1">
        <f>COUNTIFS(athlete_entries[CATEGORY],athlete_entries[[#This Row],[CATEGORY]],athlete_entries[Club Full],athlete_entries[[#This Row],[Club Full]])</f>
        <v>9</v>
      </c>
      <c r="M377" s="1" t="str">
        <f>INDEX(Participation_Count_Clubs__24[#All],MATCH(athlete_entries[[#This Row],[Club Full]],Participation_Count_Clubs__24[[#All],[Club Full]],0),MATCH("Club Size Entries",Participation_Count_Clubs__24[#Headers],0))</f>
        <v>L</v>
      </c>
    </row>
    <row r="378" spans="1:13" x14ac:dyDescent="0.25">
      <c r="A378" t="s">
        <v>5</v>
      </c>
      <c r="B378" t="s">
        <v>590</v>
      </c>
      <c r="C378" t="s">
        <v>108</v>
      </c>
      <c r="D378" s="1" t="str">
        <f>VLOOKUP(athlete_entries[[#This Row],[CATEGORY]],Categories!$A$1:$F$106,2,FALSE)</f>
        <v>Individual</v>
      </c>
      <c r="E378" s="1" t="str">
        <f>VLOOKUP(athlete_entries[[#This Row],[CATEGORY]],Categories!$A$1:$F$106,3,FALSE)</f>
        <v>Patterns</v>
      </c>
      <c r="F378" s="1" t="str">
        <f>VLOOKUP(athlete_entries[[#This Row],[CATEGORY]],Categories!$A$1:$F$106,4,FALSE)</f>
        <v>Youth</v>
      </c>
      <c r="G378" s="1" t="str">
        <f>VLOOKUP(athlete_entries[[#This Row],[CATEGORY]],Categories!$A$1:$F$106,5,FALSE)</f>
        <v>Female</v>
      </c>
      <c r="H378" s="1" t="str">
        <f>VLOOKUP(athlete_entries[[#This Row],[CATEGORY]],Categories!$A$1:$F$106,6,FALSE)</f>
        <v>C G10-G05</v>
      </c>
      <c r="I378" s="1" t="str">
        <f t="array" ref="I378">_xlfn.IFNA(INDEX(Results__5[#All],MATCH(athlete_entries[[#This Row],[CATEGORY]]&amp;athlete_entries[[#This Row],[Name]],Results__5[[#All],[Category]]&amp;Results__5[[#All],[Name]],0),MATCH(athlete_entries[[#Headers],[Result]],Results__5[#Headers],0)),"0. None")</f>
        <v>0. None</v>
      </c>
      <c r="J378" s="1" t="str">
        <f>IF(AND(athlete_entries[[#This Row],[Result]]="2. Silver",K378=2),"0. None",IF(AND(athlete_entries[[#This Row],[Result]]="3. Bronze",K378=3),"0. None",athlete_entries[[#This Row],[Result]]))</f>
        <v>0. None</v>
      </c>
      <c r="K378" s="1">
        <f>INDEX(Categories_and_entries__2[[#All],[Category]:[Entries]],MATCH(athlete_entries[[#This Row],[CATEGORY]],Categories_and_entries__2[[#All],[Category]],0),MATCH("Entries",Categories_and_entries__2[[#Headers],[Category]:[Entries]],0))</f>
        <v>22</v>
      </c>
      <c r="L378" s="1">
        <f>COUNTIFS(athlete_entries[CATEGORY],athlete_entries[[#This Row],[CATEGORY]],athlete_entries[Club Full],athlete_entries[[#This Row],[Club Full]])</f>
        <v>9</v>
      </c>
      <c r="M378" s="1" t="str">
        <f>INDEX(Participation_Count_Clubs__24[#All],MATCH(athlete_entries[[#This Row],[Club Full]],Participation_Count_Clubs__24[[#All],[Club Full]],0),MATCH("Club Size Entries",Participation_Count_Clubs__24[#Headers],0))</f>
        <v>L</v>
      </c>
    </row>
    <row r="379" spans="1:13" x14ac:dyDescent="0.25">
      <c r="A379" t="s">
        <v>5</v>
      </c>
      <c r="B379" t="s">
        <v>591</v>
      </c>
      <c r="C379" t="s">
        <v>108</v>
      </c>
      <c r="D379" s="1" t="str">
        <f>VLOOKUP(athlete_entries[[#This Row],[CATEGORY]],Categories!$A$1:$F$106,2,FALSE)</f>
        <v>Individual</v>
      </c>
      <c r="E379" s="1" t="str">
        <f>VLOOKUP(athlete_entries[[#This Row],[CATEGORY]],Categories!$A$1:$F$106,3,FALSE)</f>
        <v>Patterns</v>
      </c>
      <c r="F379" s="1" t="str">
        <f>VLOOKUP(athlete_entries[[#This Row],[CATEGORY]],Categories!$A$1:$F$106,4,FALSE)</f>
        <v>Youth</v>
      </c>
      <c r="G379" s="1" t="str">
        <f>VLOOKUP(athlete_entries[[#This Row],[CATEGORY]],Categories!$A$1:$F$106,5,FALSE)</f>
        <v>Female</v>
      </c>
      <c r="H379" s="1" t="str">
        <f>VLOOKUP(athlete_entries[[#This Row],[CATEGORY]],Categories!$A$1:$F$106,6,FALSE)</f>
        <v>C G10-G05</v>
      </c>
      <c r="I379" s="1" t="str">
        <f t="array" ref="I379">_xlfn.IFNA(INDEX(Results__5[#All],MATCH(athlete_entries[[#This Row],[CATEGORY]]&amp;athlete_entries[[#This Row],[Name]],Results__5[[#All],[Category]]&amp;Results__5[[#All],[Name]],0),MATCH(athlete_entries[[#Headers],[Result]],Results__5[#Headers],0)),"0. None")</f>
        <v>0. None</v>
      </c>
      <c r="J379" s="1" t="str">
        <f>IF(AND(athlete_entries[[#This Row],[Result]]="2. Silver",K379=2),"0. None",IF(AND(athlete_entries[[#This Row],[Result]]="3. Bronze",K379=3),"0. None",athlete_entries[[#This Row],[Result]]))</f>
        <v>0. None</v>
      </c>
      <c r="K379" s="1">
        <f>INDEX(Categories_and_entries__2[[#All],[Category]:[Entries]],MATCH(athlete_entries[[#This Row],[CATEGORY]],Categories_and_entries__2[[#All],[Category]],0),MATCH("Entries",Categories_and_entries__2[[#Headers],[Category]:[Entries]],0))</f>
        <v>22</v>
      </c>
      <c r="L379" s="1">
        <f>COUNTIFS(athlete_entries[CATEGORY],athlete_entries[[#This Row],[CATEGORY]],athlete_entries[Club Full],athlete_entries[[#This Row],[Club Full]])</f>
        <v>9</v>
      </c>
      <c r="M379" s="1" t="str">
        <f>INDEX(Participation_Count_Clubs__24[#All],MATCH(athlete_entries[[#This Row],[Club Full]],Participation_Count_Clubs__24[[#All],[Club Full]],0),MATCH("Club Size Entries",Participation_Count_Clubs__24[#Headers],0))</f>
        <v>L</v>
      </c>
    </row>
    <row r="380" spans="1:13" x14ac:dyDescent="0.25">
      <c r="A380" t="s">
        <v>5</v>
      </c>
      <c r="B380" t="s">
        <v>592</v>
      </c>
      <c r="C380" t="s">
        <v>108</v>
      </c>
      <c r="D380" s="1" t="str">
        <f>VLOOKUP(athlete_entries[[#This Row],[CATEGORY]],Categories!$A$1:$F$106,2,FALSE)</f>
        <v>Individual</v>
      </c>
      <c r="E380" s="1" t="str">
        <f>VLOOKUP(athlete_entries[[#This Row],[CATEGORY]],Categories!$A$1:$F$106,3,FALSE)</f>
        <v>Patterns</v>
      </c>
      <c r="F380" s="1" t="str">
        <f>VLOOKUP(athlete_entries[[#This Row],[CATEGORY]],Categories!$A$1:$F$106,4,FALSE)</f>
        <v>Youth</v>
      </c>
      <c r="G380" s="1" t="str">
        <f>VLOOKUP(athlete_entries[[#This Row],[CATEGORY]],Categories!$A$1:$F$106,5,FALSE)</f>
        <v>Female</v>
      </c>
      <c r="H380" s="1" t="str">
        <f>VLOOKUP(athlete_entries[[#This Row],[CATEGORY]],Categories!$A$1:$F$106,6,FALSE)</f>
        <v>C G10-G05</v>
      </c>
      <c r="I380" s="1" t="str">
        <f t="array" ref="I380">_xlfn.IFNA(INDEX(Results__5[#All],MATCH(athlete_entries[[#This Row],[CATEGORY]]&amp;athlete_entries[[#This Row],[Name]],Results__5[[#All],[Category]]&amp;Results__5[[#All],[Name]],0),MATCH(athlete_entries[[#Headers],[Result]],Results__5[#Headers],0)),"0. None")</f>
        <v>0. None</v>
      </c>
      <c r="J380" s="1" t="str">
        <f>IF(AND(athlete_entries[[#This Row],[Result]]="2. Silver",K380=2),"0. None",IF(AND(athlete_entries[[#This Row],[Result]]="3. Bronze",K380=3),"0. None",athlete_entries[[#This Row],[Result]]))</f>
        <v>0. None</v>
      </c>
      <c r="K380" s="1">
        <f>INDEX(Categories_and_entries__2[[#All],[Category]:[Entries]],MATCH(athlete_entries[[#This Row],[CATEGORY]],Categories_and_entries__2[[#All],[Category]],0),MATCH("Entries",Categories_and_entries__2[[#Headers],[Category]:[Entries]],0))</f>
        <v>22</v>
      </c>
      <c r="L380" s="1">
        <f>COUNTIFS(athlete_entries[CATEGORY],athlete_entries[[#This Row],[CATEGORY]],athlete_entries[Club Full],athlete_entries[[#This Row],[Club Full]])</f>
        <v>9</v>
      </c>
      <c r="M380" s="1" t="str">
        <f>INDEX(Participation_Count_Clubs__24[#All],MATCH(athlete_entries[[#This Row],[Club Full]],Participation_Count_Clubs__24[[#All],[Club Full]],0),MATCH("Club Size Entries",Participation_Count_Clubs__24[#Headers],0))</f>
        <v>L</v>
      </c>
    </row>
    <row r="381" spans="1:13" x14ac:dyDescent="0.25">
      <c r="A381" t="s">
        <v>5</v>
      </c>
      <c r="B381" t="s">
        <v>593</v>
      </c>
      <c r="C381" t="s">
        <v>108</v>
      </c>
      <c r="D381" s="1" t="str">
        <f>VLOOKUP(athlete_entries[[#This Row],[CATEGORY]],Categories!$A$1:$F$106,2,FALSE)</f>
        <v>Individual</v>
      </c>
      <c r="E381" s="1" t="str">
        <f>VLOOKUP(athlete_entries[[#This Row],[CATEGORY]],Categories!$A$1:$F$106,3,FALSE)</f>
        <v>Patterns</v>
      </c>
      <c r="F381" s="1" t="str">
        <f>VLOOKUP(athlete_entries[[#This Row],[CATEGORY]],Categories!$A$1:$F$106,4,FALSE)</f>
        <v>Youth</v>
      </c>
      <c r="G381" s="1" t="str">
        <f>VLOOKUP(athlete_entries[[#This Row],[CATEGORY]],Categories!$A$1:$F$106,5,FALSE)</f>
        <v>Female</v>
      </c>
      <c r="H381" s="1" t="str">
        <f>VLOOKUP(athlete_entries[[#This Row],[CATEGORY]],Categories!$A$1:$F$106,6,FALSE)</f>
        <v>C G10-G05</v>
      </c>
      <c r="I381" s="1" t="str">
        <f t="array" ref="I381">_xlfn.IFNA(INDEX(Results__5[#All],MATCH(athlete_entries[[#This Row],[CATEGORY]]&amp;athlete_entries[[#This Row],[Name]],Results__5[[#All],[Category]]&amp;Results__5[[#All],[Name]],0),MATCH(athlete_entries[[#Headers],[Result]],Results__5[#Headers],0)),"0. None")</f>
        <v>0. None</v>
      </c>
      <c r="J381" s="1" t="str">
        <f>IF(AND(athlete_entries[[#This Row],[Result]]="2. Silver",K381=2),"0. None",IF(AND(athlete_entries[[#This Row],[Result]]="3. Bronze",K381=3),"0. None",athlete_entries[[#This Row],[Result]]))</f>
        <v>0. None</v>
      </c>
      <c r="K381" s="1">
        <f>INDEX(Categories_and_entries__2[[#All],[Category]:[Entries]],MATCH(athlete_entries[[#This Row],[CATEGORY]],Categories_and_entries__2[[#All],[Category]],0),MATCH("Entries",Categories_and_entries__2[[#Headers],[Category]:[Entries]],0))</f>
        <v>22</v>
      </c>
      <c r="L381" s="1">
        <f>COUNTIFS(athlete_entries[CATEGORY],athlete_entries[[#This Row],[CATEGORY]],athlete_entries[Club Full],athlete_entries[[#This Row],[Club Full]])</f>
        <v>9</v>
      </c>
      <c r="M381" s="1" t="str">
        <f>INDEX(Participation_Count_Clubs__24[#All],MATCH(athlete_entries[[#This Row],[Club Full]],Participation_Count_Clubs__24[[#All],[Club Full]],0),MATCH("Club Size Entries",Participation_Count_Clubs__24[#Headers],0))</f>
        <v>L</v>
      </c>
    </row>
    <row r="382" spans="1:13" x14ac:dyDescent="0.25">
      <c r="A382" t="s">
        <v>5</v>
      </c>
      <c r="B382" t="s">
        <v>497</v>
      </c>
      <c r="C382" t="s">
        <v>108</v>
      </c>
      <c r="D382" s="1" t="str">
        <f>VLOOKUP(athlete_entries[[#This Row],[CATEGORY]],Categories!$A$1:$F$106,2,FALSE)</f>
        <v>Individual</v>
      </c>
      <c r="E382" s="1" t="str">
        <f>VLOOKUP(athlete_entries[[#This Row],[CATEGORY]],Categories!$A$1:$F$106,3,FALSE)</f>
        <v>Patterns</v>
      </c>
      <c r="F382" s="1" t="str">
        <f>VLOOKUP(athlete_entries[[#This Row],[CATEGORY]],Categories!$A$1:$F$106,4,FALSE)</f>
        <v>Youth</v>
      </c>
      <c r="G382" s="1" t="str">
        <f>VLOOKUP(athlete_entries[[#This Row],[CATEGORY]],Categories!$A$1:$F$106,5,FALSE)</f>
        <v>Female</v>
      </c>
      <c r="H382" s="1" t="str">
        <f>VLOOKUP(athlete_entries[[#This Row],[CATEGORY]],Categories!$A$1:$F$106,6,FALSE)</f>
        <v>C G10-G05</v>
      </c>
      <c r="I382" s="1" t="str">
        <f t="array" ref="I382">_xlfn.IFNA(INDEX(Results__5[#All],MATCH(athlete_entries[[#This Row],[CATEGORY]]&amp;athlete_entries[[#This Row],[Name]],Results__5[[#All],[Category]]&amp;Results__5[[#All],[Name]],0),MATCH(athlete_entries[[#Headers],[Result]],Results__5[#Headers],0)),"0. None")</f>
        <v>0. None</v>
      </c>
      <c r="J382" s="1" t="str">
        <f>IF(AND(athlete_entries[[#This Row],[Result]]="2. Silver",K382=2),"0. None",IF(AND(athlete_entries[[#This Row],[Result]]="3. Bronze",K382=3),"0. None",athlete_entries[[#This Row],[Result]]))</f>
        <v>0. None</v>
      </c>
      <c r="K382" s="1">
        <f>INDEX(Categories_and_entries__2[[#All],[Category]:[Entries]],MATCH(athlete_entries[[#This Row],[CATEGORY]],Categories_and_entries__2[[#All],[Category]],0),MATCH("Entries",Categories_and_entries__2[[#Headers],[Category]:[Entries]],0))</f>
        <v>22</v>
      </c>
      <c r="L382" s="1">
        <f>COUNTIFS(athlete_entries[CATEGORY],athlete_entries[[#This Row],[CATEGORY]],athlete_entries[Club Full],athlete_entries[[#This Row],[Club Full]])</f>
        <v>9</v>
      </c>
      <c r="M382" s="1" t="str">
        <f>INDEX(Participation_Count_Clubs__24[#All],MATCH(athlete_entries[[#This Row],[Club Full]],Participation_Count_Clubs__24[[#All],[Club Full]],0),MATCH("Club Size Entries",Participation_Count_Clubs__24[#Headers],0))</f>
        <v>L</v>
      </c>
    </row>
    <row r="383" spans="1:13" x14ac:dyDescent="0.25">
      <c r="A383" t="s">
        <v>7</v>
      </c>
      <c r="B383" t="s">
        <v>518</v>
      </c>
      <c r="C383" t="s">
        <v>108</v>
      </c>
      <c r="D383" s="1" t="str">
        <f>VLOOKUP(athlete_entries[[#This Row],[CATEGORY]],Categories!$A$1:$F$106,2,FALSE)</f>
        <v>Individual</v>
      </c>
      <c r="E383" s="1" t="str">
        <f>VLOOKUP(athlete_entries[[#This Row],[CATEGORY]],Categories!$A$1:$F$106,3,FALSE)</f>
        <v>Patterns</v>
      </c>
      <c r="F383" s="1" t="str">
        <f>VLOOKUP(athlete_entries[[#This Row],[CATEGORY]],Categories!$A$1:$F$106,4,FALSE)</f>
        <v>Youth</v>
      </c>
      <c r="G383" s="1" t="str">
        <f>VLOOKUP(athlete_entries[[#This Row],[CATEGORY]],Categories!$A$1:$F$106,5,FALSE)</f>
        <v>Male</v>
      </c>
      <c r="H383" s="1" t="str">
        <f>VLOOKUP(athlete_entries[[#This Row],[CATEGORY]],Categories!$A$1:$F$106,6,FALSE)</f>
        <v>B G04-G01</v>
      </c>
      <c r="I383" s="1" t="str">
        <f t="array" ref="I383">_xlfn.IFNA(INDEX(Results__5[#All],MATCH(athlete_entries[[#This Row],[CATEGORY]]&amp;athlete_entries[[#This Row],[Name]],Results__5[[#All],[Category]]&amp;Results__5[[#All],[Name]],0),MATCH(athlete_entries[[#Headers],[Result]],Results__5[#Headers],0)),"0. None")</f>
        <v>0. None</v>
      </c>
      <c r="J383" s="1" t="str">
        <f>IF(AND(athlete_entries[[#This Row],[Result]]="2. Silver",K383=2),"0. None",IF(AND(athlete_entries[[#This Row],[Result]]="3. Bronze",K383=3),"0. None",athlete_entries[[#This Row],[Result]]))</f>
        <v>0. None</v>
      </c>
      <c r="K383" s="1">
        <f>INDEX(Categories_and_entries__2[[#All],[Category]:[Entries]],MATCH(athlete_entries[[#This Row],[CATEGORY]],Categories_and_entries__2[[#All],[Category]],0),MATCH("Entries",Categories_and_entries__2[[#Headers],[Category]:[Entries]],0))</f>
        <v>17</v>
      </c>
      <c r="L383" s="1">
        <f>COUNTIFS(athlete_entries[CATEGORY],athlete_entries[[#This Row],[CATEGORY]],athlete_entries[Club Full],athlete_entries[[#This Row],[Club Full]])</f>
        <v>3</v>
      </c>
      <c r="M383" s="1" t="str">
        <f>INDEX(Participation_Count_Clubs__24[#All],MATCH(athlete_entries[[#This Row],[Club Full]],Participation_Count_Clubs__24[[#All],[Club Full]],0),MATCH("Club Size Entries",Participation_Count_Clubs__24[#Headers],0))</f>
        <v>L</v>
      </c>
    </row>
    <row r="384" spans="1:13" x14ac:dyDescent="0.25">
      <c r="A384" t="s">
        <v>7</v>
      </c>
      <c r="B384" t="s">
        <v>279</v>
      </c>
      <c r="C384" t="s">
        <v>108</v>
      </c>
      <c r="D384" s="1" t="str">
        <f>VLOOKUP(athlete_entries[[#This Row],[CATEGORY]],Categories!$A$1:$F$106,2,FALSE)</f>
        <v>Individual</v>
      </c>
      <c r="E384" s="1" t="str">
        <f>VLOOKUP(athlete_entries[[#This Row],[CATEGORY]],Categories!$A$1:$F$106,3,FALSE)</f>
        <v>Patterns</v>
      </c>
      <c r="F384" s="1" t="str">
        <f>VLOOKUP(athlete_entries[[#This Row],[CATEGORY]],Categories!$A$1:$F$106,4,FALSE)</f>
        <v>Youth</v>
      </c>
      <c r="G384" s="1" t="str">
        <f>VLOOKUP(athlete_entries[[#This Row],[CATEGORY]],Categories!$A$1:$F$106,5,FALSE)</f>
        <v>Male</v>
      </c>
      <c r="H384" s="1" t="str">
        <f>VLOOKUP(athlete_entries[[#This Row],[CATEGORY]],Categories!$A$1:$F$106,6,FALSE)</f>
        <v>B G04-G01</v>
      </c>
      <c r="I384" s="1" t="str">
        <f t="array" ref="I384">_xlfn.IFNA(INDEX(Results__5[#All],MATCH(athlete_entries[[#This Row],[CATEGORY]]&amp;athlete_entries[[#This Row],[Name]],Results__5[[#All],[Category]]&amp;Results__5[[#All],[Name]],0),MATCH(athlete_entries[[#Headers],[Result]],Results__5[#Headers],0)),"0. None")</f>
        <v>0. None</v>
      </c>
      <c r="J384" s="1" t="str">
        <f>IF(AND(athlete_entries[[#This Row],[Result]]="2. Silver",K384=2),"0. None",IF(AND(athlete_entries[[#This Row],[Result]]="3. Bronze",K384=3),"0. None",athlete_entries[[#This Row],[Result]]))</f>
        <v>0. None</v>
      </c>
      <c r="K384" s="1">
        <f>INDEX(Categories_and_entries__2[[#All],[Category]:[Entries]],MATCH(athlete_entries[[#This Row],[CATEGORY]],Categories_and_entries__2[[#All],[Category]],0),MATCH("Entries",Categories_and_entries__2[[#Headers],[Category]:[Entries]],0))</f>
        <v>17</v>
      </c>
      <c r="L384" s="1">
        <f>COUNTIFS(athlete_entries[CATEGORY],athlete_entries[[#This Row],[CATEGORY]],athlete_entries[Club Full],athlete_entries[[#This Row],[Club Full]])</f>
        <v>3</v>
      </c>
      <c r="M384" s="1" t="str">
        <f>INDEX(Participation_Count_Clubs__24[#All],MATCH(athlete_entries[[#This Row],[Club Full]],Participation_Count_Clubs__24[[#All],[Club Full]],0),MATCH("Club Size Entries",Participation_Count_Clubs__24[#Headers],0))</f>
        <v>L</v>
      </c>
    </row>
    <row r="385" spans="1:13" x14ac:dyDescent="0.25">
      <c r="A385" t="s">
        <v>7</v>
      </c>
      <c r="B385" t="s">
        <v>599</v>
      </c>
      <c r="C385" t="s">
        <v>108</v>
      </c>
      <c r="D385" s="1" t="str">
        <f>VLOOKUP(athlete_entries[[#This Row],[CATEGORY]],Categories!$A$1:$F$106,2,FALSE)</f>
        <v>Individual</v>
      </c>
      <c r="E385" s="1" t="str">
        <f>VLOOKUP(athlete_entries[[#This Row],[CATEGORY]],Categories!$A$1:$F$106,3,FALSE)</f>
        <v>Patterns</v>
      </c>
      <c r="F385" s="1" t="str">
        <f>VLOOKUP(athlete_entries[[#This Row],[CATEGORY]],Categories!$A$1:$F$106,4,FALSE)</f>
        <v>Youth</v>
      </c>
      <c r="G385" s="1" t="str">
        <f>VLOOKUP(athlete_entries[[#This Row],[CATEGORY]],Categories!$A$1:$F$106,5,FALSE)</f>
        <v>Male</v>
      </c>
      <c r="H385" s="1" t="str">
        <f>VLOOKUP(athlete_entries[[#This Row],[CATEGORY]],Categories!$A$1:$F$106,6,FALSE)</f>
        <v>B G04-G01</v>
      </c>
      <c r="I385" s="1" t="str">
        <f t="array" ref="I385">_xlfn.IFNA(INDEX(Results__5[#All],MATCH(athlete_entries[[#This Row],[CATEGORY]]&amp;athlete_entries[[#This Row],[Name]],Results__5[[#All],[Category]]&amp;Results__5[[#All],[Name]],0),MATCH(athlete_entries[[#Headers],[Result]],Results__5[#Headers],0)),"0. None")</f>
        <v>0. None</v>
      </c>
      <c r="J385" s="1" t="str">
        <f>IF(AND(athlete_entries[[#This Row],[Result]]="2. Silver",K385=2),"0. None",IF(AND(athlete_entries[[#This Row],[Result]]="3. Bronze",K385=3),"0. None",athlete_entries[[#This Row],[Result]]))</f>
        <v>0. None</v>
      </c>
      <c r="K385" s="1">
        <f>INDEX(Categories_and_entries__2[[#All],[Category]:[Entries]],MATCH(athlete_entries[[#This Row],[CATEGORY]],Categories_and_entries__2[[#All],[Category]],0),MATCH("Entries",Categories_and_entries__2[[#Headers],[Category]:[Entries]],0))</f>
        <v>17</v>
      </c>
      <c r="L385" s="1">
        <f>COUNTIFS(athlete_entries[CATEGORY],athlete_entries[[#This Row],[CATEGORY]],athlete_entries[Club Full],athlete_entries[[#This Row],[Club Full]])</f>
        <v>3</v>
      </c>
      <c r="M385" s="1" t="str">
        <f>INDEX(Participation_Count_Clubs__24[#All],MATCH(athlete_entries[[#This Row],[Club Full]],Participation_Count_Clubs__24[[#All],[Club Full]],0),MATCH("Club Size Entries",Participation_Count_Clubs__24[#Headers],0))</f>
        <v>L</v>
      </c>
    </row>
    <row r="386" spans="1:13" x14ac:dyDescent="0.25">
      <c r="A386" t="s">
        <v>8</v>
      </c>
      <c r="B386" t="s">
        <v>120</v>
      </c>
      <c r="C386" t="s">
        <v>108</v>
      </c>
      <c r="D386" s="1" t="str">
        <f>VLOOKUP(athlete_entries[[#This Row],[CATEGORY]],Categories!$A$1:$F$106,2,FALSE)</f>
        <v>Individual</v>
      </c>
      <c r="E386" s="1" t="str">
        <f>VLOOKUP(athlete_entries[[#This Row],[CATEGORY]],Categories!$A$1:$F$106,3,FALSE)</f>
        <v>Patterns</v>
      </c>
      <c r="F386" s="1" t="str">
        <f>VLOOKUP(athlete_entries[[#This Row],[CATEGORY]],Categories!$A$1:$F$106,4,FALSE)</f>
        <v>Youth</v>
      </c>
      <c r="G386" s="1" t="str">
        <f>VLOOKUP(athlete_entries[[#This Row],[CATEGORY]],Categories!$A$1:$F$106,5,FALSE)</f>
        <v>Male</v>
      </c>
      <c r="H386" s="1" t="str">
        <f>VLOOKUP(athlete_entries[[#This Row],[CATEGORY]],Categories!$A$1:$F$106,6,FALSE)</f>
        <v>B G04-G01</v>
      </c>
      <c r="I386" s="1" t="str">
        <f t="array" ref="I386">_xlfn.IFNA(INDEX(Results__5[#All],MATCH(athlete_entries[[#This Row],[CATEGORY]]&amp;athlete_entries[[#This Row],[Name]],Results__5[[#All],[Category]]&amp;Results__5[[#All],[Name]],0),MATCH(athlete_entries[[#Headers],[Result]],Results__5[#Headers],0)),"0. None")</f>
        <v>1. Gold</v>
      </c>
      <c r="J386" s="1" t="str">
        <f>IF(AND(athlete_entries[[#This Row],[Result]]="2. Silver",K386=2),"0. None",IF(AND(athlete_entries[[#This Row],[Result]]="3. Bronze",K386=3),"0. None",athlete_entries[[#This Row],[Result]]))</f>
        <v>1. Gold</v>
      </c>
      <c r="K386" s="1">
        <f>INDEX(Categories_and_entries__2[[#All],[Category]:[Entries]],MATCH(athlete_entries[[#This Row],[CATEGORY]],Categories_and_entries__2[[#All],[Category]],0),MATCH("Entries",Categories_and_entries__2[[#Headers],[Category]:[Entries]],0))</f>
        <v>19</v>
      </c>
      <c r="L386" s="1">
        <f>COUNTIFS(athlete_entries[CATEGORY],athlete_entries[[#This Row],[CATEGORY]],athlete_entries[Club Full],athlete_entries[[#This Row],[Club Full]])</f>
        <v>2</v>
      </c>
      <c r="M386" s="1" t="str">
        <f>INDEX(Participation_Count_Clubs__24[#All],MATCH(athlete_entries[[#This Row],[Club Full]],Participation_Count_Clubs__24[[#All],[Club Full]],0),MATCH("Club Size Entries",Participation_Count_Clubs__24[#Headers],0))</f>
        <v>L</v>
      </c>
    </row>
    <row r="387" spans="1:13" x14ac:dyDescent="0.25">
      <c r="A387" t="s">
        <v>8</v>
      </c>
      <c r="B387" t="s">
        <v>287</v>
      </c>
      <c r="C387" t="s">
        <v>108</v>
      </c>
      <c r="D387" s="1" t="str">
        <f>VLOOKUP(athlete_entries[[#This Row],[CATEGORY]],Categories!$A$1:$F$106,2,FALSE)</f>
        <v>Individual</v>
      </c>
      <c r="E387" s="1" t="str">
        <f>VLOOKUP(athlete_entries[[#This Row],[CATEGORY]],Categories!$A$1:$F$106,3,FALSE)</f>
        <v>Patterns</v>
      </c>
      <c r="F387" s="1" t="str">
        <f>VLOOKUP(athlete_entries[[#This Row],[CATEGORY]],Categories!$A$1:$F$106,4,FALSE)</f>
        <v>Youth</v>
      </c>
      <c r="G387" s="1" t="str">
        <f>VLOOKUP(athlete_entries[[#This Row],[CATEGORY]],Categories!$A$1:$F$106,5,FALSE)</f>
        <v>Male</v>
      </c>
      <c r="H387" s="1" t="str">
        <f>VLOOKUP(athlete_entries[[#This Row],[CATEGORY]],Categories!$A$1:$F$106,6,FALSE)</f>
        <v>B G04-G01</v>
      </c>
      <c r="I387" s="1" t="str">
        <f t="array" ref="I387">_xlfn.IFNA(INDEX(Results__5[#All],MATCH(athlete_entries[[#This Row],[CATEGORY]]&amp;athlete_entries[[#This Row],[Name]],Results__5[[#All],[Category]]&amp;Results__5[[#All],[Name]],0),MATCH(athlete_entries[[#Headers],[Result]],Results__5[#Headers],0)),"0. None")</f>
        <v>0. None</v>
      </c>
      <c r="J387" s="1" t="str">
        <f>IF(AND(athlete_entries[[#This Row],[Result]]="2. Silver",K387=2),"0. None",IF(AND(athlete_entries[[#This Row],[Result]]="3. Bronze",K387=3),"0. None",athlete_entries[[#This Row],[Result]]))</f>
        <v>0. None</v>
      </c>
      <c r="K387" s="1">
        <f>INDEX(Categories_and_entries__2[[#All],[Category]:[Entries]],MATCH(athlete_entries[[#This Row],[CATEGORY]],Categories_and_entries__2[[#All],[Category]],0),MATCH("Entries",Categories_and_entries__2[[#Headers],[Category]:[Entries]],0))</f>
        <v>19</v>
      </c>
      <c r="L387" s="1">
        <f>COUNTIFS(athlete_entries[CATEGORY],athlete_entries[[#This Row],[CATEGORY]],athlete_entries[Club Full],athlete_entries[[#This Row],[Club Full]])</f>
        <v>2</v>
      </c>
      <c r="M387" s="1" t="str">
        <f>INDEX(Participation_Count_Clubs__24[#All],MATCH(athlete_entries[[#This Row],[Club Full]],Participation_Count_Clubs__24[[#All],[Club Full]],0),MATCH("Club Size Entries",Participation_Count_Clubs__24[#Headers],0))</f>
        <v>L</v>
      </c>
    </row>
    <row r="388" spans="1:13" x14ac:dyDescent="0.25">
      <c r="A388" t="s">
        <v>9</v>
      </c>
      <c r="B388" t="s">
        <v>619</v>
      </c>
      <c r="C388" t="s">
        <v>108</v>
      </c>
      <c r="D388" s="1" t="str">
        <f>VLOOKUP(athlete_entries[[#This Row],[CATEGORY]],Categories!$A$1:$F$106,2,FALSE)</f>
        <v>Individual</v>
      </c>
      <c r="E388" s="1" t="str">
        <f>VLOOKUP(athlete_entries[[#This Row],[CATEGORY]],Categories!$A$1:$F$106,3,FALSE)</f>
        <v>Patterns</v>
      </c>
      <c r="F388" s="1" t="str">
        <f>VLOOKUP(athlete_entries[[#This Row],[CATEGORY]],Categories!$A$1:$F$106,4,FALSE)</f>
        <v>Youth</v>
      </c>
      <c r="G388" s="1" t="str">
        <f>VLOOKUP(athlete_entries[[#This Row],[CATEGORY]],Categories!$A$1:$F$106,5,FALSE)</f>
        <v>Male</v>
      </c>
      <c r="H388" s="1" t="str">
        <f>VLOOKUP(athlete_entries[[#This Row],[CATEGORY]],Categories!$A$1:$F$106,6,FALSE)</f>
        <v>C G10-G05</v>
      </c>
      <c r="I388" s="1" t="str">
        <f t="array" ref="I388">_xlfn.IFNA(INDEX(Results__5[#All],MATCH(athlete_entries[[#This Row],[CATEGORY]]&amp;athlete_entries[[#This Row],[Name]],Results__5[[#All],[Category]]&amp;Results__5[[#All],[Name]],0),MATCH(athlete_entries[[#Headers],[Result]],Results__5[#Headers],0)),"0. None")</f>
        <v>0. None</v>
      </c>
      <c r="J388" s="1" t="str">
        <f>IF(AND(athlete_entries[[#This Row],[Result]]="2. Silver",K388=2),"0. None",IF(AND(athlete_entries[[#This Row],[Result]]="3. Bronze",K388=3),"0. None",athlete_entries[[#This Row],[Result]]))</f>
        <v>0. None</v>
      </c>
      <c r="K388" s="1">
        <f>INDEX(Categories_and_entries__2[[#All],[Category]:[Entries]],MATCH(athlete_entries[[#This Row],[CATEGORY]],Categories_and_entries__2[[#All],[Category]],0),MATCH("Entries",Categories_and_entries__2[[#Headers],[Category]:[Entries]],0))</f>
        <v>22</v>
      </c>
      <c r="L388" s="1">
        <f>COUNTIFS(athlete_entries[CATEGORY],athlete_entries[[#This Row],[CATEGORY]],athlete_entries[Club Full],athlete_entries[[#This Row],[Club Full]])</f>
        <v>4</v>
      </c>
      <c r="M388" s="1" t="str">
        <f>INDEX(Participation_Count_Clubs__24[#All],MATCH(athlete_entries[[#This Row],[Club Full]],Participation_Count_Clubs__24[[#All],[Club Full]],0),MATCH("Club Size Entries",Participation_Count_Clubs__24[#Headers],0))</f>
        <v>L</v>
      </c>
    </row>
    <row r="389" spans="1:13" x14ac:dyDescent="0.25">
      <c r="A389" t="s">
        <v>9</v>
      </c>
      <c r="B389" t="s">
        <v>620</v>
      </c>
      <c r="C389" t="s">
        <v>108</v>
      </c>
      <c r="D389" s="1" t="str">
        <f>VLOOKUP(athlete_entries[[#This Row],[CATEGORY]],Categories!$A$1:$F$106,2,FALSE)</f>
        <v>Individual</v>
      </c>
      <c r="E389" s="1" t="str">
        <f>VLOOKUP(athlete_entries[[#This Row],[CATEGORY]],Categories!$A$1:$F$106,3,FALSE)</f>
        <v>Patterns</v>
      </c>
      <c r="F389" s="1" t="str">
        <f>VLOOKUP(athlete_entries[[#This Row],[CATEGORY]],Categories!$A$1:$F$106,4,FALSE)</f>
        <v>Youth</v>
      </c>
      <c r="G389" s="1" t="str">
        <f>VLOOKUP(athlete_entries[[#This Row],[CATEGORY]],Categories!$A$1:$F$106,5,FALSE)</f>
        <v>Male</v>
      </c>
      <c r="H389" s="1" t="str">
        <f>VLOOKUP(athlete_entries[[#This Row],[CATEGORY]],Categories!$A$1:$F$106,6,FALSE)</f>
        <v>C G10-G05</v>
      </c>
      <c r="I389" s="1" t="str">
        <f t="array" ref="I389">_xlfn.IFNA(INDEX(Results__5[#All],MATCH(athlete_entries[[#This Row],[CATEGORY]]&amp;athlete_entries[[#This Row],[Name]],Results__5[[#All],[Category]]&amp;Results__5[[#All],[Name]],0),MATCH(athlete_entries[[#Headers],[Result]],Results__5[#Headers],0)),"0. None")</f>
        <v>0. None</v>
      </c>
      <c r="J389" s="1" t="str">
        <f>IF(AND(athlete_entries[[#This Row],[Result]]="2. Silver",K389=2),"0. None",IF(AND(athlete_entries[[#This Row],[Result]]="3. Bronze",K389=3),"0. None",athlete_entries[[#This Row],[Result]]))</f>
        <v>0. None</v>
      </c>
      <c r="K389" s="1">
        <f>INDEX(Categories_and_entries__2[[#All],[Category]:[Entries]],MATCH(athlete_entries[[#This Row],[CATEGORY]],Categories_and_entries__2[[#All],[Category]],0),MATCH("Entries",Categories_and_entries__2[[#Headers],[Category]:[Entries]],0))</f>
        <v>22</v>
      </c>
      <c r="L389" s="1">
        <f>COUNTIFS(athlete_entries[CATEGORY],athlete_entries[[#This Row],[CATEGORY]],athlete_entries[Club Full],athlete_entries[[#This Row],[Club Full]])</f>
        <v>4</v>
      </c>
      <c r="M389" s="1" t="str">
        <f>INDEX(Participation_Count_Clubs__24[#All],MATCH(athlete_entries[[#This Row],[Club Full]],Participation_Count_Clubs__24[[#All],[Club Full]],0),MATCH("Club Size Entries",Participation_Count_Clubs__24[#Headers],0))</f>
        <v>L</v>
      </c>
    </row>
    <row r="390" spans="1:13" x14ac:dyDescent="0.25">
      <c r="A390" t="s">
        <v>9</v>
      </c>
      <c r="B390" t="s">
        <v>621</v>
      </c>
      <c r="C390" t="s">
        <v>108</v>
      </c>
      <c r="D390" s="1" t="str">
        <f>VLOOKUP(athlete_entries[[#This Row],[CATEGORY]],Categories!$A$1:$F$106,2,FALSE)</f>
        <v>Individual</v>
      </c>
      <c r="E390" s="1" t="str">
        <f>VLOOKUP(athlete_entries[[#This Row],[CATEGORY]],Categories!$A$1:$F$106,3,FALSE)</f>
        <v>Patterns</v>
      </c>
      <c r="F390" s="1" t="str">
        <f>VLOOKUP(athlete_entries[[#This Row],[CATEGORY]],Categories!$A$1:$F$106,4,FALSE)</f>
        <v>Youth</v>
      </c>
      <c r="G390" s="1" t="str">
        <f>VLOOKUP(athlete_entries[[#This Row],[CATEGORY]],Categories!$A$1:$F$106,5,FALSE)</f>
        <v>Male</v>
      </c>
      <c r="H390" s="1" t="str">
        <f>VLOOKUP(athlete_entries[[#This Row],[CATEGORY]],Categories!$A$1:$F$106,6,FALSE)</f>
        <v>C G10-G05</v>
      </c>
      <c r="I390" s="1" t="str">
        <f t="array" ref="I390">_xlfn.IFNA(INDEX(Results__5[#All],MATCH(athlete_entries[[#This Row],[CATEGORY]]&amp;athlete_entries[[#This Row],[Name]],Results__5[[#All],[Category]]&amp;Results__5[[#All],[Name]],0),MATCH(athlete_entries[[#Headers],[Result]],Results__5[#Headers],0)),"0. None")</f>
        <v>0. None</v>
      </c>
      <c r="J390" s="1" t="str">
        <f>IF(AND(athlete_entries[[#This Row],[Result]]="2. Silver",K390=2),"0. None",IF(AND(athlete_entries[[#This Row],[Result]]="3. Bronze",K390=3),"0. None",athlete_entries[[#This Row],[Result]]))</f>
        <v>0. None</v>
      </c>
      <c r="K390" s="1">
        <f>INDEX(Categories_and_entries__2[[#All],[Category]:[Entries]],MATCH(athlete_entries[[#This Row],[CATEGORY]],Categories_and_entries__2[[#All],[Category]],0),MATCH("Entries",Categories_and_entries__2[[#Headers],[Category]:[Entries]],0))</f>
        <v>22</v>
      </c>
      <c r="L390" s="1">
        <f>COUNTIFS(athlete_entries[CATEGORY],athlete_entries[[#This Row],[CATEGORY]],athlete_entries[Club Full],athlete_entries[[#This Row],[Club Full]])</f>
        <v>4</v>
      </c>
      <c r="M390" s="1" t="str">
        <f>INDEX(Participation_Count_Clubs__24[#All],MATCH(athlete_entries[[#This Row],[Club Full]],Participation_Count_Clubs__24[[#All],[Club Full]],0),MATCH("Club Size Entries",Participation_Count_Clubs__24[#Headers],0))</f>
        <v>L</v>
      </c>
    </row>
    <row r="391" spans="1:13" x14ac:dyDescent="0.25">
      <c r="A391" t="s">
        <v>9</v>
      </c>
      <c r="B391" t="s">
        <v>622</v>
      </c>
      <c r="C391" t="s">
        <v>108</v>
      </c>
      <c r="D391" s="1" t="str">
        <f>VLOOKUP(athlete_entries[[#This Row],[CATEGORY]],Categories!$A$1:$F$106,2,FALSE)</f>
        <v>Individual</v>
      </c>
      <c r="E391" s="1" t="str">
        <f>VLOOKUP(athlete_entries[[#This Row],[CATEGORY]],Categories!$A$1:$F$106,3,FALSE)</f>
        <v>Patterns</v>
      </c>
      <c r="F391" s="1" t="str">
        <f>VLOOKUP(athlete_entries[[#This Row],[CATEGORY]],Categories!$A$1:$F$106,4,FALSE)</f>
        <v>Youth</v>
      </c>
      <c r="G391" s="1" t="str">
        <f>VLOOKUP(athlete_entries[[#This Row],[CATEGORY]],Categories!$A$1:$F$106,5,FALSE)</f>
        <v>Male</v>
      </c>
      <c r="H391" s="1" t="str">
        <f>VLOOKUP(athlete_entries[[#This Row],[CATEGORY]],Categories!$A$1:$F$106,6,FALSE)</f>
        <v>C G10-G05</v>
      </c>
      <c r="I391" s="1" t="str">
        <f t="array" ref="I391">_xlfn.IFNA(INDEX(Results__5[#All],MATCH(athlete_entries[[#This Row],[CATEGORY]]&amp;athlete_entries[[#This Row],[Name]],Results__5[[#All],[Category]]&amp;Results__5[[#All],[Name]],0),MATCH(athlete_entries[[#Headers],[Result]],Results__5[#Headers],0)),"0. None")</f>
        <v>0. None</v>
      </c>
      <c r="J391" s="1" t="str">
        <f>IF(AND(athlete_entries[[#This Row],[Result]]="2. Silver",K391=2),"0. None",IF(AND(athlete_entries[[#This Row],[Result]]="3. Bronze",K391=3),"0. None",athlete_entries[[#This Row],[Result]]))</f>
        <v>0. None</v>
      </c>
      <c r="K391" s="1">
        <f>INDEX(Categories_and_entries__2[[#All],[Category]:[Entries]],MATCH(athlete_entries[[#This Row],[CATEGORY]],Categories_and_entries__2[[#All],[Category]],0),MATCH("Entries",Categories_and_entries__2[[#Headers],[Category]:[Entries]],0))</f>
        <v>22</v>
      </c>
      <c r="L391" s="1">
        <f>COUNTIFS(athlete_entries[CATEGORY],athlete_entries[[#This Row],[CATEGORY]],athlete_entries[Club Full],athlete_entries[[#This Row],[Club Full]])</f>
        <v>4</v>
      </c>
      <c r="M391" s="1" t="str">
        <f>INDEX(Participation_Count_Clubs__24[#All],MATCH(athlete_entries[[#This Row],[Club Full]],Participation_Count_Clubs__24[[#All],[Club Full]],0),MATCH("Club Size Entries",Participation_Count_Clubs__24[#Headers],0))</f>
        <v>L</v>
      </c>
    </row>
    <row r="392" spans="1:13" x14ac:dyDescent="0.25">
      <c r="A392" t="s">
        <v>11</v>
      </c>
      <c r="B392" t="s">
        <v>638</v>
      </c>
      <c r="C392" t="s">
        <v>108</v>
      </c>
      <c r="D392" s="1" t="str">
        <f>VLOOKUP(athlete_entries[[#This Row],[CATEGORY]],Categories!$A$1:$F$106,2,FALSE)</f>
        <v>Individual</v>
      </c>
      <c r="E392" s="1" t="str">
        <f>VLOOKUP(athlete_entries[[#This Row],[CATEGORY]],Categories!$A$1:$F$106,3,FALSE)</f>
        <v>Patterns</v>
      </c>
      <c r="F392" s="1" t="str">
        <f>VLOOKUP(athlete_entries[[#This Row],[CATEGORY]],Categories!$A$1:$F$106,4,FALSE)</f>
        <v>Youth</v>
      </c>
      <c r="G392" s="1" t="str">
        <f>VLOOKUP(athlete_entries[[#This Row],[CATEGORY]],Categories!$A$1:$F$106,5,FALSE)</f>
        <v>Male</v>
      </c>
      <c r="H392" s="1" t="str">
        <f>VLOOKUP(athlete_entries[[#This Row],[CATEGORY]],Categories!$A$1:$F$106,6,FALSE)</f>
        <v>C G10-G05</v>
      </c>
      <c r="I392" s="1" t="str">
        <f t="array" ref="I392">_xlfn.IFNA(INDEX(Results__5[#All],MATCH(athlete_entries[[#This Row],[CATEGORY]]&amp;athlete_entries[[#This Row],[Name]],Results__5[[#All],[Category]]&amp;Results__5[[#All],[Name]],0),MATCH(athlete_entries[[#Headers],[Result]],Results__5[#Headers],0)),"0. None")</f>
        <v>0. None</v>
      </c>
      <c r="J392" s="1" t="str">
        <f>IF(AND(athlete_entries[[#This Row],[Result]]="2. Silver",K392=2),"0. None",IF(AND(athlete_entries[[#This Row],[Result]]="3. Bronze",K392=3),"0. None",athlete_entries[[#This Row],[Result]]))</f>
        <v>0. None</v>
      </c>
      <c r="K392" s="1">
        <f>INDEX(Categories_and_entries__2[[#All],[Category]:[Entries]],MATCH(athlete_entries[[#This Row],[CATEGORY]],Categories_and_entries__2[[#All],[Category]],0),MATCH("Entries",Categories_and_entries__2[[#Headers],[Category]:[Entries]],0))</f>
        <v>22</v>
      </c>
      <c r="L392" s="1">
        <f>COUNTIFS(athlete_entries[CATEGORY],athlete_entries[[#This Row],[CATEGORY]],athlete_entries[Club Full],athlete_entries[[#This Row],[Club Full]])</f>
        <v>2</v>
      </c>
      <c r="M392" s="1" t="str">
        <f>INDEX(Participation_Count_Clubs__24[#All],MATCH(athlete_entries[[#This Row],[Club Full]],Participation_Count_Clubs__24[[#All],[Club Full]],0),MATCH("Club Size Entries",Participation_Count_Clubs__24[#Headers],0))</f>
        <v>L</v>
      </c>
    </row>
    <row r="393" spans="1:13" x14ac:dyDescent="0.25">
      <c r="A393" t="s">
        <v>11</v>
      </c>
      <c r="B393" t="s">
        <v>639</v>
      </c>
      <c r="C393" t="s">
        <v>108</v>
      </c>
      <c r="D393" s="1" t="str">
        <f>VLOOKUP(athlete_entries[[#This Row],[CATEGORY]],Categories!$A$1:$F$106,2,FALSE)</f>
        <v>Individual</v>
      </c>
      <c r="E393" s="1" t="str">
        <f>VLOOKUP(athlete_entries[[#This Row],[CATEGORY]],Categories!$A$1:$F$106,3,FALSE)</f>
        <v>Patterns</v>
      </c>
      <c r="F393" s="1" t="str">
        <f>VLOOKUP(athlete_entries[[#This Row],[CATEGORY]],Categories!$A$1:$F$106,4,FALSE)</f>
        <v>Youth</v>
      </c>
      <c r="G393" s="1" t="str">
        <f>VLOOKUP(athlete_entries[[#This Row],[CATEGORY]],Categories!$A$1:$F$106,5,FALSE)</f>
        <v>Male</v>
      </c>
      <c r="H393" s="1" t="str">
        <f>VLOOKUP(athlete_entries[[#This Row],[CATEGORY]],Categories!$A$1:$F$106,6,FALSE)</f>
        <v>C G10-G05</v>
      </c>
      <c r="I393" s="1" t="str">
        <f t="array" ref="I393">_xlfn.IFNA(INDEX(Results__5[#All],MATCH(athlete_entries[[#This Row],[CATEGORY]]&amp;athlete_entries[[#This Row],[Name]],Results__5[[#All],[Category]]&amp;Results__5[[#All],[Name]],0),MATCH(athlete_entries[[#Headers],[Result]],Results__5[#Headers],0)),"0. None")</f>
        <v>0. None</v>
      </c>
      <c r="J393" s="1" t="str">
        <f>IF(AND(athlete_entries[[#This Row],[Result]]="2. Silver",K393=2),"0. None",IF(AND(athlete_entries[[#This Row],[Result]]="3. Bronze",K393=3),"0. None",athlete_entries[[#This Row],[Result]]))</f>
        <v>0. None</v>
      </c>
      <c r="K393" s="1">
        <f>INDEX(Categories_and_entries__2[[#All],[Category]:[Entries]],MATCH(athlete_entries[[#This Row],[CATEGORY]],Categories_and_entries__2[[#All],[Category]],0),MATCH("Entries",Categories_and_entries__2[[#Headers],[Category]:[Entries]],0))</f>
        <v>22</v>
      </c>
      <c r="L393" s="1">
        <f>COUNTIFS(athlete_entries[CATEGORY],athlete_entries[[#This Row],[CATEGORY]],athlete_entries[Club Full],athlete_entries[[#This Row],[Club Full]])</f>
        <v>2</v>
      </c>
      <c r="M393" s="1" t="str">
        <f>INDEX(Participation_Count_Clubs__24[#All],MATCH(athlete_entries[[#This Row],[Club Full]],Participation_Count_Clubs__24[[#All],[Club Full]],0),MATCH("Club Size Entries",Participation_Count_Clubs__24[#Headers],0))</f>
        <v>L</v>
      </c>
    </row>
    <row r="394" spans="1:13" x14ac:dyDescent="0.25">
      <c r="A394" t="s">
        <v>13</v>
      </c>
      <c r="B394" t="s">
        <v>127</v>
      </c>
      <c r="C394" t="s">
        <v>108</v>
      </c>
      <c r="D394" s="1" t="str">
        <f>VLOOKUP(athlete_entries[[#This Row],[CATEGORY]],Categories!$A$1:$F$106,2,FALSE)</f>
        <v>Individual</v>
      </c>
      <c r="E394" s="1" t="str">
        <f>VLOOKUP(athlete_entries[[#This Row],[CATEGORY]],Categories!$A$1:$F$106,3,FALSE)</f>
        <v>Patterns</v>
      </c>
      <c r="F394" s="1" t="str">
        <f>VLOOKUP(athlete_entries[[#This Row],[CATEGORY]],Categories!$A$1:$F$106,4,FALSE)</f>
        <v>Junior</v>
      </c>
      <c r="G394" s="1" t="str">
        <f>VLOOKUP(athlete_entries[[#This Row],[CATEGORY]],Categories!$A$1:$F$106,5,FALSE)</f>
        <v>Female</v>
      </c>
      <c r="H394" s="1" t="str">
        <f>VLOOKUP(athlete_entries[[#This Row],[CATEGORY]],Categories!$A$1:$F$106,6,FALSE)</f>
        <v>A D01-D06</v>
      </c>
      <c r="I394" s="1" t="str">
        <f t="array" ref="I394">_xlfn.IFNA(INDEX(Results__5[#All],MATCH(athlete_entries[[#This Row],[CATEGORY]]&amp;athlete_entries[[#This Row],[Name]],Results__5[[#All],[Category]]&amp;Results__5[[#All],[Name]],0),MATCH(athlete_entries[[#Headers],[Result]],Results__5[#Headers],0)),"0. None")</f>
        <v>1. Gold</v>
      </c>
      <c r="J394" s="1" t="str">
        <f>IF(AND(athlete_entries[[#This Row],[Result]]="2. Silver",K394=2),"0. None",IF(AND(athlete_entries[[#This Row],[Result]]="3. Bronze",K394=3),"0. None",athlete_entries[[#This Row],[Result]]))</f>
        <v>1. Gold</v>
      </c>
      <c r="K394" s="1">
        <f>INDEX(Categories_and_entries__2[[#All],[Category]:[Entries]],MATCH(athlete_entries[[#This Row],[CATEGORY]],Categories_and_entries__2[[#All],[Category]],0),MATCH("Entries",Categories_and_entries__2[[#Headers],[Category]:[Entries]],0))</f>
        <v>14</v>
      </c>
      <c r="L394" s="1">
        <f>COUNTIFS(athlete_entries[CATEGORY],athlete_entries[[#This Row],[CATEGORY]],athlete_entries[Club Full],athlete_entries[[#This Row],[Club Full]])</f>
        <v>2</v>
      </c>
      <c r="M394" s="1" t="str">
        <f>INDEX(Participation_Count_Clubs__24[#All],MATCH(athlete_entries[[#This Row],[Club Full]],Participation_Count_Clubs__24[[#All],[Club Full]],0),MATCH("Club Size Entries",Participation_Count_Clubs__24[#Headers],0))</f>
        <v>L</v>
      </c>
    </row>
    <row r="395" spans="1:13" x14ac:dyDescent="0.25">
      <c r="A395" t="s">
        <v>13</v>
      </c>
      <c r="B395" t="s">
        <v>295</v>
      </c>
      <c r="C395" t="s">
        <v>108</v>
      </c>
      <c r="D395" s="1" t="str">
        <f>VLOOKUP(athlete_entries[[#This Row],[CATEGORY]],Categories!$A$1:$F$106,2,FALSE)</f>
        <v>Individual</v>
      </c>
      <c r="E395" s="1" t="str">
        <f>VLOOKUP(athlete_entries[[#This Row],[CATEGORY]],Categories!$A$1:$F$106,3,FALSE)</f>
        <v>Patterns</v>
      </c>
      <c r="F395" s="1" t="str">
        <f>VLOOKUP(athlete_entries[[#This Row],[CATEGORY]],Categories!$A$1:$F$106,4,FALSE)</f>
        <v>Junior</v>
      </c>
      <c r="G395" s="1" t="str">
        <f>VLOOKUP(athlete_entries[[#This Row],[CATEGORY]],Categories!$A$1:$F$106,5,FALSE)</f>
        <v>Female</v>
      </c>
      <c r="H395" s="1" t="str">
        <f>VLOOKUP(athlete_entries[[#This Row],[CATEGORY]],Categories!$A$1:$F$106,6,FALSE)</f>
        <v>A D01-D06</v>
      </c>
      <c r="I395" s="1" t="str">
        <f t="array" ref="I395">_xlfn.IFNA(INDEX(Results__5[#All],MATCH(athlete_entries[[#This Row],[CATEGORY]]&amp;athlete_entries[[#This Row],[Name]],Results__5[[#All],[Category]]&amp;Results__5[[#All],[Name]],0),MATCH(athlete_entries[[#Headers],[Result]],Results__5[#Headers],0)),"0. None")</f>
        <v>0. None</v>
      </c>
      <c r="J395" s="1" t="str">
        <f>IF(AND(athlete_entries[[#This Row],[Result]]="2. Silver",K395=2),"0. None",IF(AND(athlete_entries[[#This Row],[Result]]="3. Bronze",K395=3),"0. None",athlete_entries[[#This Row],[Result]]))</f>
        <v>0. None</v>
      </c>
      <c r="K395" s="1">
        <f>INDEX(Categories_and_entries__2[[#All],[Category]:[Entries]],MATCH(athlete_entries[[#This Row],[CATEGORY]],Categories_and_entries__2[[#All],[Category]],0),MATCH("Entries",Categories_and_entries__2[[#Headers],[Category]:[Entries]],0))</f>
        <v>14</v>
      </c>
      <c r="L395" s="1">
        <f>COUNTIFS(athlete_entries[CATEGORY],athlete_entries[[#This Row],[CATEGORY]],athlete_entries[Club Full],athlete_entries[[#This Row],[Club Full]])</f>
        <v>2</v>
      </c>
      <c r="M395" s="1" t="str">
        <f>INDEX(Participation_Count_Clubs__24[#All],MATCH(athlete_entries[[#This Row],[Club Full]],Participation_Count_Clubs__24[[#All],[Club Full]],0),MATCH("Club Size Entries",Participation_Count_Clubs__24[#Headers],0))</f>
        <v>L</v>
      </c>
    </row>
    <row r="396" spans="1:13" x14ac:dyDescent="0.25">
      <c r="A396" t="s">
        <v>16</v>
      </c>
      <c r="B396" t="s">
        <v>650</v>
      </c>
      <c r="C396" t="s">
        <v>108</v>
      </c>
      <c r="D396" s="1" t="str">
        <f>VLOOKUP(athlete_entries[[#This Row],[CATEGORY]],Categories!$A$1:$F$106,2,FALSE)</f>
        <v>Individual</v>
      </c>
      <c r="E396" s="1" t="str">
        <f>VLOOKUP(athlete_entries[[#This Row],[CATEGORY]],Categories!$A$1:$F$106,3,FALSE)</f>
        <v>Patterns</v>
      </c>
      <c r="F396" s="1" t="str">
        <f>VLOOKUP(athlete_entries[[#This Row],[CATEGORY]],Categories!$A$1:$F$106,4,FALSE)</f>
        <v>Junior</v>
      </c>
      <c r="G396" s="1" t="str">
        <f>VLOOKUP(athlete_entries[[#This Row],[CATEGORY]],Categories!$A$1:$F$106,5,FALSE)</f>
        <v>Male</v>
      </c>
      <c r="H396" s="1" t="str">
        <f>VLOOKUP(athlete_entries[[#This Row],[CATEGORY]],Categories!$A$1:$F$106,6,FALSE)</f>
        <v>A D01-D06</v>
      </c>
      <c r="I396" s="1" t="str">
        <f t="array" ref="I396">_xlfn.IFNA(INDEX(Results__5[#All],MATCH(athlete_entries[[#This Row],[CATEGORY]]&amp;athlete_entries[[#This Row],[Name]],Results__5[[#All],[Category]]&amp;Results__5[[#All],[Name]],0),MATCH(athlete_entries[[#Headers],[Result]],Results__5[#Headers],0)),"0. None")</f>
        <v>0. None</v>
      </c>
      <c r="J396" s="1" t="str">
        <f>IF(AND(athlete_entries[[#This Row],[Result]]="2. Silver",K396=2),"0. None",IF(AND(athlete_entries[[#This Row],[Result]]="3. Bronze",K396=3),"0. None",athlete_entries[[#This Row],[Result]]))</f>
        <v>0. None</v>
      </c>
      <c r="K396" s="1">
        <f>INDEX(Categories_and_entries__2[[#All],[Category]:[Entries]],MATCH(athlete_entries[[#This Row],[CATEGORY]],Categories_and_entries__2[[#All],[Category]],0),MATCH("Entries",Categories_and_entries__2[[#Headers],[Category]:[Entries]],0))</f>
        <v>26</v>
      </c>
      <c r="L396" s="1">
        <f>COUNTIFS(athlete_entries[CATEGORY],athlete_entries[[#This Row],[CATEGORY]],athlete_entries[Club Full],athlete_entries[[#This Row],[Club Full]])</f>
        <v>2</v>
      </c>
      <c r="M396" s="1" t="str">
        <f>INDEX(Participation_Count_Clubs__24[#All],MATCH(athlete_entries[[#This Row],[Club Full]],Participation_Count_Clubs__24[[#All],[Club Full]],0),MATCH("Club Size Entries",Participation_Count_Clubs__24[#Headers],0))</f>
        <v>L</v>
      </c>
    </row>
    <row r="397" spans="1:13" x14ac:dyDescent="0.25">
      <c r="A397" t="s">
        <v>16</v>
      </c>
      <c r="B397" t="s">
        <v>651</v>
      </c>
      <c r="C397" t="s">
        <v>108</v>
      </c>
      <c r="D397" s="1" t="str">
        <f>VLOOKUP(athlete_entries[[#This Row],[CATEGORY]],Categories!$A$1:$F$106,2,FALSE)</f>
        <v>Individual</v>
      </c>
      <c r="E397" s="1" t="str">
        <f>VLOOKUP(athlete_entries[[#This Row],[CATEGORY]],Categories!$A$1:$F$106,3,FALSE)</f>
        <v>Patterns</v>
      </c>
      <c r="F397" s="1" t="str">
        <f>VLOOKUP(athlete_entries[[#This Row],[CATEGORY]],Categories!$A$1:$F$106,4,FALSE)</f>
        <v>Junior</v>
      </c>
      <c r="G397" s="1" t="str">
        <f>VLOOKUP(athlete_entries[[#This Row],[CATEGORY]],Categories!$A$1:$F$106,5,FALSE)</f>
        <v>Male</v>
      </c>
      <c r="H397" s="1" t="str">
        <f>VLOOKUP(athlete_entries[[#This Row],[CATEGORY]],Categories!$A$1:$F$106,6,FALSE)</f>
        <v>A D01-D06</v>
      </c>
      <c r="I397" s="1" t="str">
        <f t="array" ref="I397">_xlfn.IFNA(INDEX(Results__5[#All],MATCH(athlete_entries[[#This Row],[CATEGORY]]&amp;athlete_entries[[#This Row],[Name]],Results__5[[#All],[Category]]&amp;Results__5[[#All],[Name]],0),MATCH(athlete_entries[[#Headers],[Result]],Results__5[#Headers],0)),"0. None")</f>
        <v>0. None</v>
      </c>
      <c r="J397" s="1" t="str">
        <f>IF(AND(athlete_entries[[#This Row],[Result]]="2. Silver",K397=2),"0. None",IF(AND(athlete_entries[[#This Row],[Result]]="3. Bronze",K397=3),"0. None",athlete_entries[[#This Row],[Result]]))</f>
        <v>0. None</v>
      </c>
      <c r="K397" s="1">
        <f>INDEX(Categories_and_entries__2[[#All],[Category]:[Entries]],MATCH(athlete_entries[[#This Row],[CATEGORY]],Categories_and_entries__2[[#All],[Category]],0),MATCH("Entries",Categories_and_entries__2[[#Headers],[Category]:[Entries]],0))</f>
        <v>26</v>
      </c>
      <c r="L397" s="1">
        <f>COUNTIFS(athlete_entries[CATEGORY],athlete_entries[[#This Row],[CATEGORY]],athlete_entries[Club Full],athlete_entries[[#This Row],[Club Full]])</f>
        <v>2</v>
      </c>
      <c r="M397" s="1" t="str">
        <f>INDEX(Participation_Count_Clubs__24[#All],MATCH(athlete_entries[[#This Row],[Club Full]],Participation_Count_Clubs__24[[#All],[Club Full]],0),MATCH("Club Size Entries",Participation_Count_Clubs__24[#Headers],0))</f>
        <v>L</v>
      </c>
    </row>
    <row r="398" spans="1:13" x14ac:dyDescent="0.25">
      <c r="A398" t="s">
        <v>17</v>
      </c>
      <c r="B398" t="s">
        <v>206</v>
      </c>
      <c r="C398" t="s">
        <v>108</v>
      </c>
      <c r="D398" s="1" t="str">
        <f>VLOOKUP(athlete_entries[[#This Row],[CATEGORY]],Categories!$A$1:$F$106,2,FALSE)</f>
        <v>Individual</v>
      </c>
      <c r="E398" s="1" t="str">
        <f>VLOOKUP(athlete_entries[[#This Row],[CATEGORY]],Categories!$A$1:$F$106,3,FALSE)</f>
        <v>Patterns</v>
      </c>
      <c r="F398" s="1" t="str">
        <f>VLOOKUP(athlete_entries[[#This Row],[CATEGORY]],Categories!$A$1:$F$106,4,FALSE)</f>
        <v>Junior</v>
      </c>
      <c r="G398" s="1" t="str">
        <f>VLOOKUP(athlete_entries[[#This Row],[CATEGORY]],Categories!$A$1:$F$106,5,FALSE)</f>
        <v>Male</v>
      </c>
      <c r="H398" s="1" t="str">
        <f>VLOOKUP(athlete_entries[[#This Row],[CATEGORY]],Categories!$A$1:$F$106,6,FALSE)</f>
        <v>B G04-G01</v>
      </c>
      <c r="I398" s="1" t="str">
        <f t="array" ref="I398">_xlfn.IFNA(INDEX(Results__5[#All],MATCH(athlete_entries[[#This Row],[CATEGORY]]&amp;athlete_entries[[#This Row],[Name]],Results__5[[#All],[Category]]&amp;Results__5[[#All],[Name]],0),MATCH(athlete_entries[[#Headers],[Result]],Results__5[#Headers],0)),"0. None")</f>
        <v>0. None</v>
      </c>
      <c r="J398" s="1" t="str">
        <f>IF(AND(athlete_entries[[#This Row],[Result]]="2. Silver",K398=2),"0. None",IF(AND(athlete_entries[[#This Row],[Result]]="3. Bronze",K398=3),"0. None",athlete_entries[[#This Row],[Result]]))</f>
        <v>0. None</v>
      </c>
      <c r="K398" s="1">
        <f>INDEX(Categories_and_entries__2[[#All],[Category]:[Entries]],MATCH(athlete_entries[[#This Row],[CATEGORY]],Categories_and_entries__2[[#All],[Category]],0),MATCH("Entries",Categories_and_entries__2[[#Headers],[Category]:[Entries]],0))</f>
        <v>13</v>
      </c>
      <c r="L398" s="1">
        <f>COUNTIFS(athlete_entries[CATEGORY],athlete_entries[[#This Row],[CATEGORY]],athlete_entries[Club Full],athlete_entries[[#This Row],[Club Full]])</f>
        <v>1</v>
      </c>
      <c r="M398" s="1" t="str">
        <f>INDEX(Participation_Count_Clubs__24[#All],MATCH(athlete_entries[[#This Row],[Club Full]],Participation_Count_Clubs__24[[#All],[Club Full]],0),MATCH("Club Size Entries",Participation_Count_Clubs__24[#Headers],0))</f>
        <v>L</v>
      </c>
    </row>
    <row r="399" spans="1:13" x14ac:dyDescent="0.25">
      <c r="A399" t="s">
        <v>18</v>
      </c>
      <c r="B399" t="s">
        <v>338</v>
      </c>
      <c r="C399" t="s">
        <v>108</v>
      </c>
      <c r="D399" s="1" t="str">
        <f>VLOOKUP(athlete_entries[[#This Row],[CATEGORY]],Categories!$A$1:$F$106,2,FALSE)</f>
        <v>Individual</v>
      </c>
      <c r="E399" s="1" t="str">
        <f>VLOOKUP(athlete_entries[[#This Row],[CATEGORY]],Categories!$A$1:$F$106,3,FALSE)</f>
        <v>Patterns</v>
      </c>
      <c r="F399" s="1" t="str">
        <f>VLOOKUP(athlete_entries[[#This Row],[CATEGORY]],Categories!$A$1:$F$106,4,FALSE)</f>
        <v>Junior</v>
      </c>
      <c r="G399" s="1" t="str">
        <f>VLOOKUP(athlete_entries[[#This Row],[CATEGORY]],Categories!$A$1:$F$106,5,FALSE)</f>
        <v>Male</v>
      </c>
      <c r="H399" s="1" t="str">
        <f>VLOOKUP(athlete_entries[[#This Row],[CATEGORY]],Categories!$A$1:$F$106,6,FALSE)</f>
        <v>C G10-G05</v>
      </c>
      <c r="I399" s="1" t="str">
        <f t="array" ref="I399">_xlfn.IFNA(INDEX(Results__5[#All],MATCH(athlete_entries[[#This Row],[CATEGORY]]&amp;athlete_entries[[#This Row],[Name]],Results__5[[#All],[Category]]&amp;Results__5[[#All],[Name]],0),MATCH(athlete_entries[[#Headers],[Result]],Results__5[#Headers],0)),"0. None")</f>
        <v>3. Bronze</v>
      </c>
      <c r="J399" s="1" t="str">
        <f>IF(AND(athlete_entries[[#This Row],[Result]]="2. Silver",K399=2),"0. None",IF(AND(athlete_entries[[#This Row],[Result]]="3. Bronze",K399=3),"0. None",athlete_entries[[#This Row],[Result]]))</f>
        <v>3. Bronze</v>
      </c>
      <c r="K399" s="1">
        <f>INDEX(Categories_and_entries__2[[#All],[Category]:[Entries]],MATCH(athlete_entries[[#This Row],[CATEGORY]],Categories_and_entries__2[[#All],[Category]],0),MATCH("Entries",Categories_and_entries__2[[#Headers],[Category]:[Entries]],0))</f>
        <v>4</v>
      </c>
      <c r="L399" s="1">
        <f>COUNTIFS(athlete_entries[CATEGORY],athlete_entries[[#This Row],[CATEGORY]],athlete_entries[Club Full],athlete_entries[[#This Row],[Club Full]])</f>
        <v>1</v>
      </c>
      <c r="M399" s="1" t="str">
        <f>INDEX(Participation_Count_Clubs__24[#All],MATCH(athlete_entries[[#This Row],[Club Full]],Participation_Count_Clubs__24[[#All],[Club Full]],0),MATCH("Club Size Entries",Participation_Count_Clubs__24[#Headers],0))</f>
        <v>L</v>
      </c>
    </row>
    <row r="400" spans="1:13" x14ac:dyDescent="0.25">
      <c r="A400" t="s">
        <v>19</v>
      </c>
      <c r="B400" t="s">
        <v>251</v>
      </c>
      <c r="C400" t="s">
        <v>108</v>
      </c>
      <c r="D400" s="1" t="str">
        <f>VLOOKUP(athlete_entries[[#This Row],[CATEGORY]],Categories!$A$1:$F$106,2,FALSE)</f>
        <v>Individual</v>
      </c>
      <c r="E400" s="1" t="str">
        <f>VLOOKUP(athlete_entries[[#This Row],[CATEGORY]],Categories!$A$1:$F$106,3,FALSE)</f>
        <v>Patterns</v>
      </c>
      <c r="F400" s="1" t="str">
        <f>VLOOKUP(athlete_entries[[#This Row],[CATEGORY]],Categories!$A$1:$F$106,4,FALSE)</f>
        <v>Junior</v>
      </c>
      <c r="G400" s="1" t="str">
        <f>VLOOKUP(athlete_entries[[#This Row],[CATEGORY]],Categories!$A$1:$F$106,5,FALSE)</f>
        <v>Male</v>
      </c>
      <c r="H400" s="1" t="str">
        <f>VLOOKUP(athlete_entries[[#This Row],[CATEGORY]],Categories!$A$1:$F$106,6,FALSE)</f>
        <v>C G10-G05</v>
      </c>
      <c r="I400" s="1" t="str">
        <f t="array" ref="I400">_xlfn.IFNA(INDEX(Results__5[#All],MATCH(athlete_entries[[#This Row],[CATEGORY]]&amp;athlete_entries[[#This Row],[Name]],Results__5[[#All],[Category]]&amp;Results__5[[#All],[Name]],0),MATCH(athlete_entries[[#Headers],[Result]],Results__5[#Headers],0)),"0. None")</f>
        <v>2. Silver</v>
      </c>
      <c r="J400" s="1" t="str">
        <f>IF(AND(athlete_entries[[#This Row],[Result]]="2. Silver",K400=2),"0. None",IF(AND(athlete_entries[[#This Row],[Result]]="3. Bronze",K400=3),"0. None",athlete_entries[[#This Row],[Result]]))</f>
        <v>0. None</v>
      </c>
      <c r="K400" s="1">
        <f>INDEX(Categories_and_entries__2[[#All],[Category]:[Entries]],MATCH(athlete_entries[[#This Row],[CATEGORY]],Categories_and_entries__2[[#All],[Category]],0),MATCH("Entries",Categories_and_entries__2[[#Headers],[Category]:[Entries]],0))</f>
        <v>2</v>
      </c>
      <c r="L400" s="1">
        <f>COUNTIFS(athlete_entries[CATEGORY],athlete_entries[[#This Row],[CATEGORY]],athlete_entries[Club Full],athlete_entries[[#This Row],[Club Full]])</f>
        <v>1</v>
      </c>
      <c r="M400" s="1" t="str">
        <f>INDEX(Participation_Count_Clubs__24[#All],MATCH(athlete_entries[[#This Row],[Club Full]],Participation_Count_Clubs__24[[#All],[Club Full]],0),MATCH("Club Size Entries",Participation_Count_Clubs__24[#Headers],0))</f>
        <v>L</v>
      </c>
    </row>
    <row r="401" spans="1:13" x14ac:dyDescent="0.25">
      <c r="A401" t="s">
        <v>22</v>
      </c>
      <c r="B401" t="s">
        <v>141</v>
      </c>
      <c r="C401" t="s">
        <v>108</v>
      </c>
      <c r="D401" s="1" t="str">
        <f>VLOOKUP(athlete_entries[[#This Row],[CATEGORY]],Categories!$A$1:$F$106,2,FALSE)</f>
        <v>Individual</v>
      </c>
      <c r="E401" s="1" t="str">
        <f>VLOOKUP(athlete_entries[[#This Row],[CATEGORY]],Categories!$A$1:$F$106,3,FALSE)</f>
        <v>Patterns</v>
      </c>
      <c r="F401" s="1" t="str">
        <f>VLOOKUP(athlete_entries[[#This Row],[CATEGORY]],Categories!$A$1:$F$106,4,FALSE)</f>
        <v>Senior</v>
      </c>
      <c r="G401" s="1" t="str">
        <f>VLOOKUP(athlete_entries[[#This Row],[CATEGORY]],Categories!$A$1:$F$106,5,FALSE)</f>
        <v>Female</v>
      </c>
      <c r="H401" s="1" t="str">
        <f>VLOOKUP(athlete_entries[[#This Row],[CATEGORY]],Categories!$A$1:$F$106,6,FALSE)</f>
        <v>A D01-D06</v>
      </c>
      <c r="I401" s="1" t="str">
        <f t="array" ref="I401">_xlfn.IFNA(INDEX(Results__5[#All],MATCH(athlete_entries[[#This Row],[CATEGORY]]&amp;athlete_entries[[#This Row],[Name]],Results__5[[#All],[Category]]&amp;Results__5[[#All],[Name]],0),MATCH(athlete_entries[[#Headers],[Result]],Results__5[#Headers],0)),"0. None")</f>
        <v>1. Gold</v>
      </c>
      <c r="J401" s="1" t="str">
        <f>IF(AND(athlete_entries[[#This Row],[Result]]="2. Silver",K401=2),"0. None",IF(AND(athlete_entries[[#This Row],[Result]]="3. Bronze",K401=3),"0. None",athlete_entries[[#This Row],[Result]]))</f>
        <v>1. Gold</v>
      </c>
      <c r="K401" s="1">
        <f>INDEX(Categories_and_entries__2[[#All],[Category]:[Entries]],MATCH(athlete_entries[[#This Row],[CATEGORY]],Categories_and_entries__2[[#All],[Category]],0),MATCH("Entries",Categories_and_entries__2[[#Headers],[Category]:[Entries]],0))</f>
        <v>9</v>
      </c>
      <c r="L401" s="1">
        <f>COUNTIFS(athlete_entries[CATEGORY],athlete_entries[[#This Row],[CATEGORY]],athlete_entries[Club Full],athlete_entries[[#This Row],[Club Full]])</f>
        <v>1</v>
      </c>
      <c r="M401" s="1" t="str">
        <f>INDEX(Participation_Count_Clubs__24[#All],MATCH(athlete_entries[[#This Row],[Club Full]],Participation_Count_Clubs__24[[#All],[Club Full]],0),MATCH("Club Size Entries",Participation_Count_Clubs__24[#Headers],0))</f>
        <v>L</v>
      </c>
    </row>
    <row r="402" spans="1:13" x14ac:dyDescent="0.25">
      <c r="A402" t="s">
        <v>23</v>
      </c>
      <c r="B402" t="s">
        <v>509</v>
      </c>
      <c r="C402" t="s">
        <v>108</v>
      </c>
      <c r="D402" s="1" t="str">
        <f>VLOOKUP(athlete_entries[[#This Row],[CATEGORY]],Categories!$A$1:$F$106,2,FALSE)</f>
        <v>Individual</v>
      </c>
      <c r="E402" s="1" t="str">
        <f>VLOOKUP(athlete_entries[[#This Row],[CATEGORY]],Categories!$A$1:$F$106,3,FALSE)</f>
        <v>Patterns</v>
      </c>
      <c r="F402" s="1" t="str">
        <f>VLOOKUP(athlete_entries[[#This Row],[CATEGORY]],Categories!$A$1:$F$106,4,FALSE)</f>
        <v>Senior</v>
      </c>
      <c r="G402" s="1" t="str">
        <f>VLOOKUP(athlete_entries[[#This Row],[CATEGORY]],Categories!$A$1:$F$106,5,FALSE)</f>
        <v>Female</v>
      </c>
      <c r="H402" s="1" t="str">
        <f>VLOOKUP(athlete_entries[[#This Row],[CATEGORY]],Categories!$A$1:$F$106,6,FALSE)</f>
        <v>A D01-D06</v>
      </c>
      <c r="I402" s="1" t="str">
        <f t="array" ref="I402">_xlfn.IFNA(INDEX(Results__5[#All],MATCH(athlete_entries[[#This Row],[CATEGORY]]&amp;athlete_entries[[#This Row],[Name]],Results__5[[#All],[Category]]&amp;Results__5[[#All],[Name]],0),MATCH(athlete_entries[[#Headers],[Result]],Results__5[#Headers],0)),"0. None")</f>
        <v>0. None</v>
      </c>
      <c r="J402" s="1" t="str">
        <f>IF(AND(athlete_entries[[#This Row],[Result]]="2. Silver",K402=2),"0. None",IF(AND(athlete_entries[[#This Row],[Result]]="3. Bronze",K402=3),"0. None",athlete_entries[[#This Row],[Result]]))</f>
        <v>0. None</v>
      </c>
      <c r="K402" s="1">
        <f>INDEX(Categories_and_entries__2[[#All],[Category]:[Entries]],MATCH(athlete_entries[[#This Row],[CATEGORY]],Categories_and_entries__2[[#All],[Category]],0),MATCH("Entries",Categories_and_entries__2[[#Headers],[Category]:[Entries]],0))</f>
        <v>10</v>
      </c>
      <c r="L402" s="1">
        <f>COUNTIFS(athlete_entries[CATEGORY],athlete_entries[[#This Row],[CATEGORY]],athlete_entries[Club Full],athlete_entries[[#This Row],[Club Full]])</f>
        <v>2</v>
      </c>
      <c r="M402" s="1" t="str">
        <f>INDEX(Participation_Count_Clubs__24[#All],MATCH(athlete_entries[[#This Row],[Club Full]],Participation_Count_Clubs__24[[#All],[Club Full]],0),MATCH("Club Size Entries",Participation_Count_Clubs__24[#Headers],0))</f>
        <v>L</v>
      </c>
    </row>
    <row r="403" spans="1:13" x14ac:dyDescent="0.25">
      <c r="A403" t="s">
        <v>23</v>
      </c>
      <c r="B403" t="s">
        <v>257</v>
      </c>
      <c r="C403" t="s">
        <v>108</v>
      </c>
      <c r="D403" s="1" t="str">
        <f>VLOOKUP(athlete_entries[[#This Row],[CATEGORY]],Categories!$A$1:$F$106,2,FALSE)</f>
        <v>Individual</v>
      </c>
      <c r="E403" s="1" t="str">
        <f>VLOOKUP(athlete_entries[[#This Row],[CATEGORY]],Categories!$A$1:$F$106,3,FALSE)</f>
        <v>Patterns</v>
      </c>
      <c r="F403" s="1" t="str">
        <f>VLOOKUP(athlete_entries[[#This Row],[CATEGORY]],Categories!$A$1:$F$106,4,FALSE)</f>
        <v>Senior</v>
      </c>
      <c r="G403" s="1" t="str">
        <f>VLOOKUP(athlete_entries[[#This Row],[CATEGORY]],Categories!$A$1:$F$106,5,FALSE)</f>
        <v>Female</v>
      </c>
      <c r="H403" s="1" t="str">
        <f>VLOOKUP(athlete_entries[[#This Row],[CATEGORY]],Categories!$A$1:$F$106,6,FALSE)</f>
        <v>A D01-D06</v>
      </c>
      <c r="I403" s="1" t="str">
        <f t="array" ref="I403">_xlfn.IFNA(INDEX(Results__5[#All],MATCH(athlete_entries[[#This Row],[CATEGORY]]&amp;athlete_entries[[#This Row],[Name]],Results__5[[#All],[Category]]&amp;Results__5[[#All],[Name]],0),MATCH(athlete_entries[[#Headers],[Result]],Results__5[#Headers],0)),"0. None")</f>
        <v>2. Silver</v>
      </c>
      <c r="J403" s="1" t="str">
        <f>IF(AND(athlete_entries[[#This Row],[Result]]="2. Silver",K403=2),"0. None",IF(AND(athlete_entries[[#This Row],[Result]]="3. Bronze",K403=3),"0. None",athlete_entries[[#This Row],[Result]]))</f>
        <v>2. Silver</v>
      </c>
      <c r="K403" s="1">
        <f>INDEX(Categories_and_entries__2[[#All],[Category]:[Entries]],MATCH(athlete_entries[[#This Row],[CATEGORY]],Categories_and_entries__2[[#All],[Category]],0),MATCH("Entries",Categories_and_entries__2[[#Headers],[Category]:[Entries]],0))</f>
        <v>10</v>
      </c>
      <c r="L403" s="1">
        <f>COUNTIFS(athlete_entries[CATEGORY],athlete_entries[[#This Row],[CATEGORY]],athlete_entries[Club Full],athlete_entries[[#This Row],[Club Full]])</f>
        <v>2</v>
      </c>
      <c r="M403" s="1" t="str">
        <f>INDEX(Participation_Count_Clubs__24[#All],MATCH(athlete_entries[[#This Row],[Club Full]],Participation_Count_Clubs__24[[#All],[Club Full]],0),MATCH("Club Size Entries",Participation_Count_Clubs__24[#Headers],0))</f>
        <v>L</v>
      </c>
    </row>
    <row r="404" spans="1:13" x14ac:dyDescent="0.25">
      <c r="A404" t="s">
        <v>25</v>
      </c>
      <c r="B404" t="s">
        <v>510</v>
      </c>
      <c r="C404" t="s">
        <v>108</v>
      </c>
      <c r="D404" s="1" t="str">
        <f>VLOOKUP(athlete_entries[[#This Row],[CATEGORY]],Categories!$A$1:$F$106,2,FALSE)</f>
        <v>Individual</v>
      </c>
      <c r="E404" s="1" t="str">
        <f>VLOOKUP(athlete_entries[[#This Row],[CATEGORY]],Categories!$A$1:$F$106,3,FALSE)</f>
        <v>Patterns</v>
      </c>
      <c r="F404" s="1" t="str">
        <f>VLOOKUP(athlete_entries[[#This Row],[CATEGORY]],Categories!$A$1:$F$106,4,FALSE)</f>
        <v>Senior</v>
      </c>
      <c r="G404" s="1" t="str">
        <f>VLOOKUP(athlete_entries[[#This Row],[CATEGORY]],Categories!$A$1:$F$106,5,FALSE)</f>
        <v>Female</v>
      </c>
      <c r="H404" s="1" t="str">
        <f>VLOOKUP(athlete_entries[[#This Row],[CATEGORY]],Categories!$A$1:$F$106,6,FALSE)</f>
        <v>C G10-G05</v>
      </c>
      <c r="I404" s="1" t="str">
        <f t="array" ref="I404">_xlfn.IFNA(INDEX(Results__5[#All],MATCH(athlete_entries[[#This Row],[CATEGORY]]&amp;athlete_entries[[#This Row],[Name]],Results__5[[#All],[Category]]&amp;Results__5[[#All],[Name]],0),MATCH(athlete_entries[[#Headers],[Result]],Results__5[#Headers],0)),"0. None")</f>
        <v>0. None</v>
      </c>
      <c r="J404" s="1" t="str">
        <f>IF(AND(athlete_entries[[#This Row],[Result]]="2. Silver",K404=2),"0. None",IF(AND(athlete_entries[[#This Row],[Result]]="3. Bronze",K404=3),"0. None",athlete_entries[[#This Row],[Result]]))</f>
        <v>0. None</v>
      </c>
      <c r="K404" s="1">
        <f>INDEX(Categories_and_entries__2[[#All],[Category]:[Entries]],MATCH(athlete_entries[[#This Row],[CATEGORY]],Categories_and_entries__2[[#All],[Category]],0),MATCH("Entries",Categories_and_entries__2[[#Headers],[Category]:[Entries]],0))</f>
        <v>5</v>
      </c>
      <c r="L404" s="1">
        <f>COUNTIFS(athlete_entries[CATEGORY],athlete_entries[[#This Row],[CATEGORY]],athlete_entries[Club Full],athlete_entries[[#This Row],[Club Full]])</f>
        <v>3</v>
      </c>
      <c r="M404" s="1" t="str">
        <f>INDEX(Participation_Count_Clubs__24[#All],MATCH(athlete_entries[[#This Row],[Club Full]],Participation_Count_Clubs__24[[#All],[Club Full]],0),MATCH("Club Size Entries",Participation_Count_Clubs__24[#Headers],0))</f>
        <v>L</v>
      </c>
    </row>
    <row r="405" spans="1:13" x14ac:dyDescent="0.25">
      <c r="A405" t="s">
        <v>25</v>
      </c>
      <c r="B405" t="s">
        <v>667</v>
      </c>
      <c r="C405" t="s">
        <v>108</v>
      </c>
      <c r="D405" s="1" t="str">
        <f>VLOOKUP(athlete_entries[[#This Row],[CATEGORY]],Categories!$A$1:$F$106,2,FALSE)</f>
        <v>Individual</v>
      </c>
      <c r="E405" s="1" t="str">
        <f>VLOOKUP(athlete_entries[[#This Row],[CATEGORY]],Categories!$A$1:$F$106,3,FALSE)</f>
        <v>Patterns</v>
      </c>
      <c r="F405" s="1" t="str">
        <f>VLOOKUP(athlete_entries[[#This Row],[CATEGORY]],Categories!$A$1:$F$106,4,FALSE)</f>
        <v>Senior</v>
      </c>
      <c r="G405" s="1" t="str">
        <f>VLOOKUP(athlete_entries[[#This Row],[CATEGORY]],Categories!$A$1:$F$106,5,FALSE)</f>
        <v>Female</v>
      </c>
      <c r="H405" s="1" t="str">
        <f>VLOOKUP(athlete_entries[[#This Row],[CATEGORY]],Categories!$A$1:$F$106,6,FALSE)</f>
        <v>C G10-G05</v>
      </c>
      <c r="I405" s="1" t="str">
        <f t="array" ref="I405">_xlfn.IFNA(INDEX(Results__5[#All],MATCH(athlete_entries[[#This Row],[CATEGORY]]&amp;athlete_entries[[#This Row],[Name]],Results__5[[#All],[Category]]&amp;Results__5[[#All],[Name]],0),MATCH(athlete_entries[[#Headers],[Result]],Results__5[#Headers],0)),"0. None")</f>
        <v>0. None</v>
      </c>
      <c r="J405" s="1" t="str">
        <f>IF(AND(athlete_entries[[#This Row],[Result]]="2. Silver",K405=2),"0. None",IF(AND(athlete_entries[[#This Row],[Result]]="3. Bronze",K405=3),"0. None",athlete_entries[[#This Row],[Result]]))</f>
        <v>0. None</v>
      </c>
      <c r="K405" s="1">
        <f>INDEX(Categories_and_entries__2[[#All],[Category]:[Entries]],MATCH(athlete_entries[[#This Row],[CATEGORY]],Categories_and_entries__2[[#All],[Category]],0),MATCH("Entries",Categories_and_entries__2[[#Headers],[Category]:[Entries]],0))</f>
        <v>5</v>
      </c>
      <c r="L405" s="1">
        <f>COUNTIFS(athlete_entries[CATEGORY],athlete_entries[[#This Row],[CATEGORY]],athlete_entries[Club Full],athlete_entries[[#This Row],[Club Full]])</f>
        <v>3</v>
      </c>
      <c r="M405" s="1" t="str">
        <f>INDEX(Participation_Count_Clubs__24[#All],MATCH(athlete_entries[[#This Row],[Club Full]],Participation_Count_Clubs__24[[#All],[Club Full]],0),MATCH("Club Size Entries",Participation_Count_Clubs__24[#Headers],0))</f>
        <v>L</v>
      </c>
    </row>
    <row r="406" spans="1:13" x14ac:dyDescent="0.25">
      <c r="A406" t="s">
        <v>25</v>
      </c>
      <c r="B406" t="s">
        <v>259</v>
      </c>
      <c r="C406" t="s">
        <v>108</v>
      </c>
      <c r="D406" s="1" t="str">
        <f>VLOOKUP(athlete_entries[[#This Row],[CATEGORY]],Categories!$A$1:$F$106,2,FALSE)</f>
        <v>Individual</v>
      </c>
      <c r="E406" s="1" t="str">
        <f>VLOOKUP(athlete_entries[[#This Row],[CATEGORY]],Categories!$A$1:$F$106,3,FALSE)</f>
        <v>Patterns</v>
      </c>
      <c r="F406" s="1" t="str">
        <f>VLOOKUP(athlete_entries[[#This Row],[CATEGORY]],Categories!$A$1:$F$106,4,FALSE)</f>
        <v>Senior</v>
      </c>
      <c r="G406" s="1" t="str">
        <f>VLOOKUP(athlete_entries[[#This Row],[CATEGORY]],Categories!$A$1:$F$106,5,FALSE)</f>
        <v>Female</v>
      </c>
      <c r="H406" s="1" t="str">
        <f>VLOOKUP(athlete_entries[[#This Row],[CATEGORY]],Categories!$A$1:$F$106,6,FALSE)</f>
        <v>C G10-G05</v>
      </c>
      <c r="I406" s="1" t="str">
        <f t="array" ref="I406">_xlfn.IFNA(INDEX(Results__5[#All],MATCH(athlete_entries[[#This Row],[CATEGORY]]&amp;athlete_entries[[#This Row],[Name]],Results__5[[#All],[Category]]&amp;Results__5[[#All],[Name]],0),MATCH(athlete_entries[[#Headers],[Result]],Results__5[#Headers],0)),"0. None")</f>
        <v>2. Silver</v>
      </c>
      <c r="J406" s="1" t="str">
        <f>IF(AND(athlete_entries[[#This Row],[Result]]="2. Silver",K406=2),"0. None",IF(AND(athlete_entries[[#This Row],[Result]]="3. Bronze",K406=3),"0. None",athlete_entries[[#This Row],[Result]]))</f>
        <v>2. Silver</v>
      </c>
      <c r="K406" s="1">
        <f>INDEX(Categories_and_entries__2[[#All],[Category]:[Entries]],MATCH(athlete_entries[[#This Row],[CATEGORY]],Categories_and_entries__2[[#All],[Category]],0),MATCH("Entries",Categories_and_entries__2[[#Headers],[Category]:[Entries]],0))</f>
        <v>5</v>
      </c>
      <c r="L406" s="1">
        <f>COUNTIFS(athlete_entries[CATEGORY],athlete_entries[[#This Row],[CATEGORY]],athlete_entries[Club Full],athlete_entries[[#This Row],[Club Full]])</f>
        <v>3</v>
      </c>
      <c r="M406" s="1" t="str">
        <f>INDEX(Participation_Count_Clubs__24[#All],MATCH(athlete_entries[[#This Row],[Club Full]],Participation_Count_Clubs__24[[#All],[Club Full]],0),MATCH("Club Size Entries",Participation_Count_Clubs__24[#Headers],0))</f>
        <v>L</v>
      </c>
    </row>
    <row r="407" spans="1:13" x14ac:dyDescent="0.25">
      <c r="A407" t="s">
        <v>28</v>
      </c>
      <c r="B407" t="s">
        <v>216</v>
      </c>
      <c r="C407" t="s">
        <v>108</v>
      </c>
      <c r="D407" s="1" t="str">
        <f>VLOOKUP(athlete_entries[[#This Row],[CATEGORY]],Categories!$A$1:$F$106,2,FALSE)</f>
        <v>Individual</v>
      </c>
      <c r="E407" s="1" t="str">
        <f>VLOOKUP(athlete_entries[[#This Row],[CATEGORY]],Categories!$A$1:$F$106,3,FALSE)</f>
        <v>Patterns</v>
      </c>
      <c r="F407" s="1" t="str">
        <f>VLOOKUP(athlete_entries[[#This Row],[CATEGORY]],Categories!$A$1:$F$106,4,FALSE)</f>
        <v>Senior</v>
      </c>
      <c r="G407" s="1" t="str">
        <f>VLOOKUP(athlete_entries[[#This Row],[CATEGORY]],Categories!$A$1:$F$106,5,FALSE)</f>
        <v>Male</v>
      </c>
      <c r="H407" s="1" t="str">
        <f>VLOOKUP(athlete_entries[[#This Row],[CATEGORY]],Categories!$A$1:$F$106,6,FALSE)</f>
        <v>A D01-D06</v>
      </c>
      <c r="I407" s="1" t="str">
        <f t="array" ref="I407">_xlfn.IFNA(INDEX(Results__5[#All],MATCH(athlete_entries[[#This Row],[CATEGORY]]&amp;athlete_entries[[#This Row],[Name]],Results__5[[#All],[Category]]&amp;Results__5[[#All],[Name]],0),MATCH(athlete_entries[[#Headers],[Result]],Results__5[#Headers],0)),"0. None")</f>
        <v>3. Bronze</v>
      </c>
      <c r="J407" s="1" t="str">
        <f>IF(AND(athlete_entries[[#This Row],[Result]]="2. Silver",K407=2),"0. None",IF(AND(athlete_entries[[#This Row],[Result]]="3. Bronze",K407=3),"0. None",athlete_entries[[#This Row],[Result]]))</f>
        <v>3. Bronze</v>
      </c>
      <c r="K407" s="1">
        <f>INDEX(Categories_and_entries__2[[#All],[Category]:[Entries]],MATCH(athlete_entries[[#This Row],[CATEGORY]],Categories_and_entries__2[[#All],[Category]],0),MATCH("Entries",Categories_and_entries__2[[#Headers],[Category]:[Entries]],0))</f>
        <v>6</v>
      </c>
      <c r="L407" s="1">
        <f>COUNTIFS(athlete_entries[CATEGORY],athlete_entries[[#This Row],[CATEGORY]],athlete_entries[Club Full],athlete_entries[[#This Row],[Club Full]])</f>
        <v>1</v>
      </c>
      <c r="M407" s="1" t="str">
        <f>INDEX(Participation_Count_Clubs__24[#All],MATCH(athlete_entries[[#This Row],[Club Full]],Participation_Count_Clubs__24[[#All],[Club Full]],0),MATCH("Club Size Entries",Participation_Count_Clubs__24[#Headers],0))</f>
        <v>L</v>
      </c>
    </row>
    <row r="408" spans="1:13" x14ac:dyDescent="0.25">
      <c r="A408" t="s">
        <v>29</v>
      </c>
      <c r="B408" t="s">
        <v>263</v>
      </c>
      <c r="C408" t="s">
        <v>108</v>
      </c>
      <c r="D408" s="1" t="str">
        <f>VLOOKUP(athlete_entries[[#This Row],[CATEGORY]],Categories!$A$1:$F$106,2,FALSE)</f>
        <v>Individual</v>
      </c>
      <c r="E408" s="1" t="str">
        <f>VLOOKUP(athlete_entries[[#This Row],[CATEGORY]],Categories!$A$1:$F$106,3,FALSE)</f>
        <v>Patterns</v>
      </c>
      <c r="F408" s="1" t="str">
        <f>VLOOKUP(athlete_entries[[#This Row],[CATEGORY]],Categories!$A$1:$F$106,4,FALSE)</f>
        <v>Senior</v>
      </c>
      <c r="G408" s="1" t="str">
        <f>VLOOKUP(athlete_entries[[#This Row],[CATEGORY]],Categories!$A$1:$F$106,5,FALSE)</f>
        <v>Male</v>
      </c>
      <c r="H408" s="1" t="str">
        <f>VLOOKUP(athlete_entries[[#This Row],[CATEGORY]],Categories!$A$1:$F$106,6,FALSE)</f>
        <v>A D01-D06</v>
      </c>
      <c r="I408" s="1" t="str">
        <f t="array" ref="I408">_xlfn.IFNA(INDEX(Results__5[#All],MATCH(athlete_entries[[#This Row],[CATEGORY]]&amp;athlete_entries[[#This Row],[Name]],Results__5[[#All],[Category]]&amp;Results__5[[#All],[Name]],0),MATCH(athlete_entries[[#Headers],[Result]],Results__5[#Headers],0)),"0. None")</f>
        <v>2. Silver</v>
      </c>
      <c r="J408" s="1" t="str">
        <f>IF(AND(athlete_entries[[#This Row],[Result]]="2. Silver",K408=2),"0. None",IF(AND(athlete_entries[[#This Row],[Result]]="3. Bronze",K408=3),"0. None",athlete_entries[[#This Row],[Result]]))</f>
        <v>2. Silver</v>
      </c>
      <c r="K408" s="1">
        <f>INDEX(Categories_and_entries__2[[#All],[Category]:[Entries]],MATCH(athlete_entries[[#This Row],[CATEGORY]],Categories_and_entries__2[[#All],[Category]],0),MATCH("Entries",Categories_and_entries__2[[#Headers],[Category]:[Entries]],0))</f>
        <v>10</v>
      </c>
      <c r="L408" s="1">
        <f>COUNTIFS(athlete_entries[CATEGORY],athlete_entries[[#This Row],[CATEGORY]],athlete_entries[Club Full],athlete_entries[[#This Row],[Club Full]])</f>
        <v>1</v>
      </c>
      <c r="M408" s="1" t="str">
        <f>INDEX(Participation_Count_Clubs__24[#All],MATCH(athlete_entries[[#This Row],[Club Full]],Participation_Count_Clubs__24[[#All],[Club Full]],0),MATCH("Club Size Entries",Participation_Count_Clubs__24[#Headers],0))</f>
        <v>L</v>
      </c>
    </row>
    <row r="409" spans="1:13" x14ac:dyDescent="0.25">
      <c r="A409" t="s">
        <v>31</v>
      </c>
      <c r="B409" t="s">
        <v>317</v>
      </c>
      <c r="C409" t="s">
        <v>108</v>
      </c>
      <c r="D409" s="1" t="str">
        <f>VLOOKUP(athlete_entries[[#This Row],[CATEGORY]],Categories!$A$1:$F$106,2,FALSE)</f>
        <v>Individual</v>
      </c>
      <c r="E409" s="1" t="str">
        <f>VLOOKUP(athlete_entries[[#This Row],[CATEGORY]],Categories!$A$1:$F$106,3,FALSE)</f>
        <v>Patterns</v>
      </c>
      <c r="F409" s="1" t="str">
        <f>VLOOKUP(athlete_entries[[#This Row],[CATEGORY]],Categories!$A$1:$F$106,4,FALSE)</f>
        <v>Senior</v>
      </c>
      <c r="G409" s="1" t="str">
        <f>VLOOKUP(athlete_entries[[#This Row],[CATEGORY]],Categories!$A$1:$F$106,5,FALSE)</f>
        <v>Male</v>
      </c>
      <c r="H409" s="1" t="str">
        <f>VLOOKUP(athlete_entries[[#This Row],[CATEGORY]],Categories!$A$1:$F$106,6,FALSE)</f>
        <v>B G04-G01</v>
      </c>
      <c r="I409" s="1" t="str">
        <f t="array" ref="I409">_xlfn.IFNA(INDEX(Results__5[#All],MATCH(athlete_entries[[#This Row],[CATEGORY]]&amp;athlete_entries[[#This Row],[Name]],Results__5[[#All],[Category]]&amp;Results__5[[#All],[Name]],0),MATCH(athlete_entries[[#Headers],[Result]],Results__5[#Headers],0)),"0. None")</f>
        <v>0. None</v>
      </c>
      <c r="J409" s="1" t="str">
        <f>IF(AND(athlete_entries[[#This Row],[Result]]="2. Silver",K409=2),"0. None",IF(AND(athlete_entries[[#This Row],[Result]]="3. Bronze",K409=3),"0. None",athlete_entries[[#This Row],[Result]]))</f>
        <v>0. None</v>
      </c>
      <c r="K409" s="1">
        <f>INDEX(Categories_and_entries__2[[#All],[Category]:[Entries]],MATCH(athlete_entries[[#This Row],[CATEGORY]],Categories_and_entries__2[[#All],[Category]],0),MATCH("Entries",Categories_and_entries__2[[#Headers],[Category]:[Entries]],0))</f>
        <v>8</v>
      </c>
      <c r="L409" s="1">
        <f>COUNTIFS(athlete_entries[CATEGORY],athlete_entries[[#This Row],[CATEGORY]],athlete_entries[Club Full],athlete_entries[[#This Row],[Club Full]])</f>
        <v>1</v>
      </c>
      <c r="M409" s="1" t="str">
        <f>INDEX(Participation_Count_Clubs__24[#All],MATCH(athlete_entries[[#This Row],[Club Full]],Participation_Count_Clubs__24[[#All],[Club Full]],0),MATCH("Club Size Entries",Participation_Count_Clubs__24[#Headers],0))</f>
        <v>L</v>
      </c>
    </row>
    <row r="410" spans="1:13" x14ac:dyDescent="0.25">
      <c r="A410" t="s">
        <v>32</v>
      </c>
      <c r="B410" t="s">
        <v>681</v>
      </c>
      <c r="C410" t="s">
        <v>108</v>
      </c>
      <c r="D410" s="1" t="str">
        <f>VLOOKUP(athlete_entries[[#This Row],[CATEGORY]],Categories!$A$1:$F$106,2,FALSE)</f>
        <v>Individual</v>
      </c>
      <c r="E410" s="1" t="str">
        <f>VLOOKUP(athlete_entries[[#This Row],[CATEGORY]],Categories!$A$1:$F$106,3,FALSE)</f>
        <v>Patterns</v>
      </c>
      <c r="F410" s="1" t="str">
        <f>VLOOKUP(athlete_entries[[#This Row],[CATEGORY]],Categories!$A$1:$F$106,4,FALSE)</f>
        <v>Senior</v>
      </c>
      <c r="G410" s="1" t="str">
        <f>VLOOKUP(athlete_entries[[#This Row],[CATEGORY]],Categories!$A$1:$F$106,5,FALSE)</f>
        <v>Male</v>
      </c>
      <c r="H410" s="1" t="str">
        <f>VLOOKUP(athlete_entries[[#This Row],[CATEGORY]],Categories!$A$1:$F$106,6,FALSE)</f>
        <v>C G10-G05</v>
      </c>
      <c r="I410" s="1" t="str">
        <f t="array" ref="I410">_xlfn.IFNA(INDEX(Results__5[#All],MATCH(athlete_entries[[#This Row],[CATEGORY]]&amp;athlete_entries[[#This Row],[Name]],Results__5[[#All],[Category]]&amp;Results__5[[#All],[Name]],0),MATCH(athlete_entries[[#Headers],[Result]],Results__5[#Headers],0)),"0. None")</f>
        <v>0. None</v>
      </c>
      <c r="J410" s="1" t="str">
        <f>IF(AND(athlete_entries[[#This Row],[Result]]="2. Silver",K410=2),"0. None",IF(AND(athlete_entries[[#This Row],[Result]]="3. Bronze",K410=3),"0. None",athlete_entries[[#This Row],[Result]]))</f>
        <v>0. None</v>
      </c>
      <c r="K410" s="1">
        <f>INDEX(Categories_and_entries__2[[#All],[Category]:[Entries]],MATCH(athlete_entries[[#This Row],[CATEGORY]],Categories_and_entries__2[[#All],[Category]],0),MATCH("Entries",Categories_and_entries__2[[#Headers],[Category]:[Entries]],0))</f>
        <v>12</v>
      </c>
      <c r="L410" s="1">
        <f>COUNTIFS(athlete_entries[CATEGORY],athlete_entries[[#This Row],[CATEGORY]],athlete_entries[Club Full],athlete_entries[[#This Row],[Club Full]])</f>
        <v>1</v>
      </c>
      <c r="M410" s="1" t="str">
        <f>INDEX(Participation_Count_Clubs__24[#All],MATCH(athlete_entries[[#This Row],[Club Full]],Participation_Count_Clubs__24[[#All],[Club Full]],0),MATCH("Club Size Entries",Participation_Count_Clubs__24[#Headers],0))</f>
        <v>L</v>
      </c>
    </row>
    <row r="411" spans="1:13" x14ac:dyDescent="0.25">
      <c r="A411" t="s">
        <v>34</v>
      </c>
      <c r="B411" t="s">
        <v>775</v>
      </c>
      <c r="C411" t="s">
        <v>108</v>
      </c>
      <c r="D411" s="1" t="str">
        <f>VLOOKUP(athlete_entries[[#This Row],[CATEGORY]],Categories!$A$1:$F$106,2,FALSE)</f>
        <v>Team</v>
      </c>
      <c r="E411" s="1" t="str">
        <f>VLOOKUP(athlete_entries[[#This Row],[CATEGORY]],Categories!$A$1:$F$106,3,FALSE)</f>
        <v>Patterns</v>
      </c>
      <c r="F411" s="1" t="str">
        <f>VLOOKUP(athlete_entries[[#This Row],[CATEGORY]],Categories!$A$1:$F$106,4,FALSE)</f>
        <v>Junior-Senior-Veteran</v>
      </c>
      <c r="G411" s="1" t="str">
        <f>VLOOKUP(athlete_entries[[#This Row],[CATEGORY]],Categories!$A$1:$F$106,5,FALSE)</f>
        <v>Mixed</v>
      </c>
      <c r="H411" s="1" t="str">
        <f>VLOOKUP(athlete_entries[[#This Row],[CATEGORY]],Categories!$A$1:$F$106,6,FALSE)</f>
        <v>A+B G04-D06</v>
      </c>
      <c r="I411" s="1" t="str">
        <f t="array" ref="I411">_xlfn.IFNA(INDEX(Results__5[#All],MATCH(athlete_entries[[#This Row],[CATEGORY]]&amp;athlete_entries[[#This Row],[Name]],Results__5[[#All],[Category]]&amp;Results__5[[#All],[Name]],0),MATCH(athlete_entries[[#Headers],[Result]],Results__5[#Headers],0)),"0. None")</f>
        <v>1. Gold</v>
      </c>
      <c r="J411" s="1" t="str">
        <f>IF(AND(athlete_entries[[#This Row],[Result]]="2. Silver",K411=2),"0. None",IF(AND(athlete_entries[[#This Row],[Result]]="3. Bronze",K411=3),"0. None",athlete_entries[[#This Row],[Result]]))</f>
        <v>1. Gold</v>
      </c>
      <c r="K411" s="1">
        <f>INDEX(Categories_and_entries__2[[#All],[Category]:[Entries]],MATCH(athlete_entries[[#This Row],[CATEGORY]],Categories_and_entries__2[[#All],[Category]],0),MATCH("Entries",Categories_and_entries__2[[#Headers],[Category]:[Entries]],0))</f>
        <v>4</v>
      </c>
      <c r="L411" s="1">
        <f>COUNTIFS(athlete_entries[CATEGORY],athlete_entries[[#This Row],[CATEGORY]],athlete_entries[Club Full],athlete_entries[[#This Row],[Club Full]])</f>
        <v>2</v>
      </c>
      <c r="M411" s="1" t="str">
        <f>INDEX(Participation_Count_Clubs__24[#All],MATCH(athlete_entries[[#This Row],[Club Full]],Participation_Count_Clubs__24[[#All],[Club Full]],0),MATCH("Club Size Entries",Participation_Count_Clubs__24[#Headers],0))</f>
        <v>L</v>
      </c>
    </row>
    <row r="412" spans="1:13" x14ac:dyDescent="0.25">
      <c r="A412" t="s">
        <v>34</v>
      </c>
      <c r="B412" t="s">
        <v>394</v>
      </c>
      <c r="C412" t="s">
        <v>108</v>
      </c>
      <c r="D412" s="1" t="str">
        <f>VLOOKUP(athlete_entries[[#This Row],[CATEGORY]],Categories!$A$1:$F$106,2,FALSE)</f>
        <v>Team</v>
      </c>
      <c r="E412" s="1" t="str">
        <f>VLOOKUP(athlete_entries[[#This Row],[CATEGORY]],Categories!$A$1:$F$106,3,FALSE)</f>
        <v>Patterns</v>
      </c>
      <c r="F412" s="1" t="str">
        <f>VLOOKUP(athlete_entries[[#This Row],[CATEGORY]],Categories!$A$1:$F$106,4,FALSE)</f>
        <v>Junior-Senior-Veteran</v>
      </c>
      <c r="G412" s="1" t="str">
        <f>VLOOKUP(athlete_entries[[#This Row],[CATEGORY]],Categories!$A$1:$F$106,5,FALSE)</f>
        <v>Mixed</v>
      </c>
      <c r="H412" s="1" t="str">
        <f>VLOOKUP(athlete_entries[[#This Row],[CATEGORY]],Categories!$A$1:$F$106,6,FALSE)</f>
        <v>A+B G04-D06</v>
      </c>
      <c r="I412" s="1" t="str">
        <f t="array" ref="I412">_xlfn.IFNA(INDEX(Results__5[#All],MATCH(athlete_entries[[#This Row],[CATEGORY]]&amp;athlete_entries[[#This Row],[Name]],Results__5[[#All],[Category]]&amp;Results__5[[#All],[Name]],0),MATCH(athlete_entries[[#Headers],[Result]],Results__5[#Headers],0)),"0. None")</f>
        <v>3. Bronze</v>
      </c>
      <c r="J412" s="1" t="str">
        <f>IF(AND(athlete_entries[[#This Row],[Result]]="2. Silver",K412=2),"0. None",IF(AND(athlete_entries[[#This Row],[Result]]="3. Bronze",K412=3),"0. None",athlete_entries[[#This Row],[Result]]))</f>
        <v>3. Bronze</v>
      </c>
      <c r="K412" s="1">
        <f>INDEX(Categories_and_entries__2[[#All],[Category]:[Entries]],MATCH(athlete_entries[[#This Row],[CATEGORY]],Categories_and_entries__2[[#All],[Category]],0),MATCH("Entries",Categories_and_entries__2[[#Headers],[Category]:[Entries]],0))</f>
        <v>4</v>
      </c>
      <c r="L412" s="1">
        <f>COUNTIFS(athlete_entries[CATEGORY],athlete_entries[[#This Row],[CATEGORY]],athlete_entries[Club Full],athlete_entries[[#This Row],[Club Full]])</f>
        <v>2</v>
      </c>
      <c r="M412" s="1" t="str">
        <f>INDEX(Participation_Count_Clubs__24[#All],MATCH(athlete_entries[[#This Row],[Club Full]],Participation_Count_Clubs__24[[#All],[Club Full]],0),MATCH("Club Size Entries",Participation_Count_Clubs__24[#Headers],0))</f>
        <v>L</v>
      </c>
    </row>
    <row r="413" spans="1:13" x14ac:dyDescent="0.25">
      <c r="A413" t="s">
        <v>35</v>
      </c>
      <c r="B413" t="s">
        <v>777</v>
      </c>
      <c r="C413" t="s">
        <v>108</v>
      </c>
      <c r="D413" s="1" t="str">
        <f>VLOOKUP(athlete_entries[[#This Row],[CATEGORY]],Categories!$A$1:$F$106,2,FALSE)</f>
        <v>Team</v>
      </c>
      <c r="E413" s="1" t="str">
        <f>VLOOKUP(athlete_entries[[#This Row],[CATEGORY]],Categories!$A$1:$F$106,3,FALSE)</f>
        <v>Pre-Arranged</v>
      </c>
      <c r="F413" s="1" t="str">
        <f>VLOOKUP(athlete_entries[[#This Row],[CATEGORY]],Categories!$A$1:$F$106,4,FALSE)</f>
        <v>Junior-Senior-Veteran</v>
      </c>
      <c r="G413" s="1" t="str">
        <f>VLOOKUP(athlete_entries[[#This Row],[CATEGORY]],Categories!$A$1:$F$106,5,FALSE)</f>
        <v>Mixed</v>
      </c>
      <c r="H413" s="1" t="str">
        <f>VLOOKUP(athlete_entries[[#This Row],[CATEGORY]],Categories!$A$1:$F$106,6,FALSE)</f>
        <v>A+B G04-D06</v>
      </c>
      <c r="I413" s="1" t="str">
        <f t="array" ref="I413">_xlfn.IFNA(INDEX(Results__5[#All],MATCH(athlete_entries[[#This Row],[CATEGORY]]&amp;athlete_entries[[#This Row],[Name]],Results__5[[#All],[Category]]&amp;Results__5[[#All],[Name]],0),MATCH(athlete_entries[[#Headers],[Result]],Results__5[#Headers],0)),"0. None")</f>
        <v>0. None</v>
      </c>
      <c r="J413" s="1" t="str">
        <f>IF(AND(athlete_entries[[#This Row],[Result]]="2. Silver",K413=2),"0. None",IF(AND(athlete_entries[[#This Row],[Result]]="3. Bronze",K413=3),"0. None",athlete_entries[[#This Row],[Result]]))</f>
        <v>0. None</v>
      </c>
      <c r="K413" s="1">
        <f>INDEX(Categories_and_entries__2[[#All],[Category]:[Entries]],MATCH(athlete_entries[[#This Row],[CATEGORY]],Categories_and_entries__2[[#All],[Category]],0),MATCH("Entries",Categories_and_entries__2[[#Headers],[Category]:[Entries]],0))</f>
        <v>4</v>
      </c>
      <c r="L413" s="1">
        <f>COUNTIFS(athlete_entries[CATEGORY],athlete_entries[[#This Row],[CATEGORY]],athlete_entries[Club Full],athlete_entries[[#This Row],[Club Full]])</f>
        <v>1</v>
      </c>
      <c r="M413" s="1" t="str">
        <f>INDEX(Participation_Count_Clubs__24[#All],MATCH(athlete_entries[[#This Row],[Club Full]],Participation_Count_Clubs__24[[#All],[Club Full]],0),MATCH("Club Size Entries",Participation_Count_Clubs__24[#Headers],0))</f>
        <v>L</v>
      </c>
    </row>
    <row r="414" spans="1:13" x14ac:dyDescent="0.25">
      <c r="A414" t="s">
        <v>36</v>
      </c>
      <c r="B414" t="s">
        <v>586</v>
      </c>
      <c r="C414" t="s">
        <v>108</v>
      </c>
      <c r="D414" s="1" t="str">
        <f>VLOOKUP(athlete_entries[[#This Row],[CATEGORY]],Categories!$A$1:$F$106,2,FALSE)</f>
        <v>Individual</v>
      </c>
      <c r="E414" s="1" t="str">
        <f>VLOOKUP(athlete_entries[[#This Row],[CATEGORY]],Categories!$A$1:$F$106,3,FALSE)</f>
        <v>Patterns</v>
      </c>
      <c r="F414" s="1" t="str">
        <f>VLOOKUP(athlete_entries[[#This Row],[CATEGORY]],Categories!$A$1:$F$106,4,FALSE)</f>
        <v>Youth</v>
      </c>
      <c r="G414" s="1" t="str">
        <f>VLOOKUP(athlete_entries[[#This Row],[CATEGORY]],Categories!$A$1:$F$106,5,FALSE)</f>
        <v>Mixed</v>
      </c>
      <c r="H414" s="1" t="str">
        <f>VLOOKUP(athlete_entries[[#This Row],[CATEGORY]],Categories!$A$1:$F$106,6,FALSE)</f>
        <v>C G10-G05</v>
      </c>
      <c r="I414" s="1" t="str">
        <f t="array" ref="I414">_xlfn.IFNA(INDEX(Results__5[#All],MATCH(athlete_entries[[#This Row],[CATEGORY]]&amp;athlete_entries[[#This Row],[Name]],Results__5[[#All],[Category]]&amp;Results__5[[#All],[Name]],0),MATCH(athlete_entries[[#Headers],[Result]],Results__5[#Headers],0)),"0. None")</f>
        <v>0. None</v>
      </c>
      <c r="J414" s="1" t="str">
        <f>IF(AND(athlete_entries[[#This Row],[Result]]="2. Silver",K414=2),"0. None",IF(AND(athlete_entries[[#This Row],[Result]]="3. Bronze",K414=3),"0. None",athlete_entries[[#This Row],[Result]]))</f>
        <v>0. None</v>
      </c>
      <c r="K414" s="1">
        <f>INDEX(Categories_and_entries__2[[#All],[Category]:[Entries]],MATCH(athlete_entries[[#This Row],[CATEGORY]],Categories_and_entries__2[[#All],[Category]],0),MATCH("Entries",Categories_and_entries__2[[#Headers],[Category]:[Entries]],0))</f>
        <v>95</v>
      </c>
      <c r="L414" s="1">
        <f>COUNTIFS(athlete_entries[CATEGORY],athlete_entries[[#This Row],[CATEGORY]],athlete_entries[Club Full],athlete_entries[[#This Row],[Club Full]])</f>
        <v>14</v>
      </c>
      <c r="M414" s="1" t="str">
        <f>INDEX(Participation_Count_Clubs__24[#All],MATCH(athlete_entries[[#This Row],[Club Full]],Participation_Count_Clubs__24[[#All],[Club Full]],0),MATCH("Club Size Entries",Participation_Count_Clubs__24[#Headers],0))</f>
        <v>L</v>
      </c>
    </row>
    <row r="415" spans="1:13" x14ac:dyDescent="0.25">
      <c r="A415" t="s">
        <v>36</v>
      </c>
      <c r="B415" t="s">
        <v>587</v>
      </c>
      <c r="C415" t="s">
        <v>108</v>
      </c>
      <c r="D415" s="1" t="str">
        <f>VLOOKUP(athlete_entries[[#This Row],[CATEGORY]],Categories!$A$1:$F$106,2,FALSE)</f>
        <v>Individual</v>
      </c>
      <c r="E415" s="1" t="str">
        <f>VLOOKUP(athlete_entries[[#This Row],[CATEGORY]],Categories!$A$1:$F$106,3,FALSE)</f>
        <v>Patterns</v>
      </c>
      <c r="F415" s="1" t="str">
        <f>VLOOKUP(athlete_entries[[#This Row],[CATEGORY]],Categories!$A$1:$F$106,4,FALSE)</f>
        <v>Youth</v>
      </c>
      <c r="G415" s="1" t="str">
        <f>VLOOKUP(athlete_entries[[#This Row],[CATEGORY]],Categories!$A$1:$F$106,5,FALSE)</f>
        <v>Mixed</v>
      </c>
      <c r="H415" s="1" t="str">
        <f>VLOOKUP(athlete_entries[[#This Row],[CATEGORY]],Categories!$A$1:$F$106,6,FALSE)</f>
        <v>C G10-G05</v>
      </c>
      <c r="I415" s="1" t="str">
        <f t="array" ref="I415">_xlfn.IFNA(INDEX(Results__5[#All],MATCH(athlete_entries[[#This Row],[CATEGORY]]&amp;athlete_entries[[#This Row],[Name]],Results__5[[#All],[Category]]&amp;Results__5[[#All],[Name]],0),MATCH(athlete_entries[[#Headers],[Result]],Results__5[#Headers],0)),"0. None")</f>
        <v>0. None</v>
      </c>
      <c r="J415" s="1" t="str">
        <f>IF(AND(athlete_entries[[#This Row],[Result]]="2. Silver",K415=2),"0. None",IF(AND(athlete_entries[[#This Row],[Result]]="3. Bronze",K415=3),"0. None",athlete_entries[[#This Row],[Result]]))</f>
        <v>0. None</v>
      </c>
      <c r="K415" s="1">
        <f>INDEX(Categories_and_entries__2[[#All],[Category]:[Entries]],MATCH(athlete_entries[[#This Row],[CATEGORY]],Categories_and_entries__2[[#All],[Category]],0),MATCH("Entries",Categories_and_entries__2[[#Headers],[Category]:[Entries]],0))</f>
        <v>95</v>
      </c>
      <c r="L415" s="1">
        <f>COUNTIFS(athlete_entries[CATEGORY],athlete_entries[[#This Row],[CATEGORY]],athlete_entries[Club Full],athlete_entries[[#This Row],[Club Full]])</f>
        <v>14</v>
      </c>
      <c r="M415" s="1" t="str">
        <f>INDEX(Participation_Count_Clubs__24[#All],MATCH(athlete_entries[[#This Row],[Club Full]],Participation_Count_Clubs__24[[#All],[Club Full]],0),MATCH("Club Size Entries",Participation_Count_Clubs__24[#Headers],0))</f>
        <v>L</v>
      </c>
    </row>
    <row r="416" spans="1:13" x14ac:dyDescent="0.25">
      <c r="A416" t="s">
        <v>36</v>
      </c>
      <c r="B416" t="s">
        <v>588</v>
      </c>
      <c r="C416" t="s">
        <v>108</v>
      </c>
      <c r="D416" s="1" t="str">
        <f>VLOOKUP(athlete_entries[[#This Row],[CATEGORY]],Categories!$A$1:$F$106,2,FALSE)</f>
        <v>Individual</v>
      </c>
      <c r="E416" s="1" t="str">
        <f>VLOOKUP(athlete_entries[[#This Row],[CATEGORY]],Categories!$A$1:$F$106,3,FALSE)</f>
        <v>Patterns</v>
      </c>
      <c r="F416" s="1" t="str">
        <f>VLOOKUP(athlete_entries[[#This Row],[CATEGORY]],Categories!$A$1:$F$106,4,FALSE)</f>
        <v>Youth</v>
      </c>
      <c r="G416" s="1" t="str">
        <f>VLOOKUP(athlete_entries[[#This Row],[CATEGORY]],Categories!$A$1:$F$106,5,FALSE)</f>
        <v>Mixed</v>
      </c>
      <c r="H416" s="1" t="str">
        <f>VLOOKUP(athlete_entries[[#This Row],[CATEGORY]],Categories!$A$1:$F$106,6,FALSE)</f>
        <v>C G10-G05</v>
      </c>
      <c r="I416" s="1" t="str">
        <f t="array" ref="I416">_xlfn.IFNA(INDEX(Results__5[#All],MATCH(athlete_entries[[#This Row],[CATEGORY]]&amp;athlete_entries[[#This Row],[Name]],Results__5[[#All],[Category]]&amp;Results__5[[#All],[Name]],0),MATCH(athlete_entries[[#Headers],[Result]],Results__5[#Headers],0)),"0. None")</f>
        <v>0. None</v>
      </c>
      <c r="J416" s="1" t="str">
        <f>IF(AND(athlete_entries[[#This Row],[Result]]="2. Silver",K416=2),"0. None",IF(AND(athlete_entries[[#This Row],[Result]]="3. Bronze",K416=3),"0. None",athlete_entries[[#This Row],[Result]]))</f>
        <v>0. None</v>
      </c>
      <c r="K416" s="1">
        <f>INDEX(Categories_and_entries__2[[#All],[Category]:[Entries]],MATCH(athlete_entries[[#This Row],[CATEGORY]],Categories_and_entries__2[[#All],[Category]],0),MATCH("Entries",Categories_and_entries__2[[#Headers],[Category]:[Entries]],0))</f>
        <v>95</v>
      </c>
      <c r="L416" s="1">
        <f>COUNTIFS(athlete_entries[CATEGORY],athlete_entries[[#This Row],[CATEGORY]],athlete_entries[Club Full],athlete_entries[[#This Row],[Club Full]])</f>
        <v>14</v>
      </c>
      <c r="M416" s="1" t="str">
        <f>INDEX(Participation_Count_Clubs__24[#All],MATCH(athlete_entries[[#This Row],[Club Full]],Participation_Count_Clubs__24[[#All],[Club Full]],0),MATCH("Club Size Entries",Participation_Count_Clubs__24[#Headers],0))</f>
        <v>L</v>
      </c>
    </row>
    <row r="417" spans="1:13" x14ac:dyDescent="0.25">
      <c r="A417" t="s">
        <v>36</v>
      </c>
      <c r="B417" t="s">
        <v>619</v>
      </c>
      <c r="C417" t="s">
        <v>108</v>
      </c>
      <c r="D417" s="1" t="str">
        <f>VLOOKUP(athlete_entries[[#This Row],[CATEGORY]],Categories!$A$1:$F$106,2,FALSE)</f>
        <v>Individual</v>
      </c>
      <c r="E417" s="1" t="str">
        <f>VLOOKUP(athlete_entries[[#This Row],[CATEGORY]],Categories!$A$1:$F$106,3,FALSE)</f>
        <v>Patterns</v>
      </c>
      <c r="F417" s="1" t="str">
        <f>VLOOKUP(athlete_entries[[#This Row],[CATEGORY]],Categories!$A$1:$F$106,4,FALSE)</f>
        <v>Youth</v>
      </c>
      <c r="G417" s="1" t="str">
        <f>VLOOKUP(athlete_entries[[#This Row],[CATEGORY]],Categories!$A$1:$F$106,5,FALSE)</f>
        <v>Mixed</v>
      </c>
      <c r="H417" s="1" t="str">
        <f>VLOOKUP(athlete_entries[[#This Row],[CATEGORY]],Categories!$A$1:$F$106,6,FALSE)</f>
        <v>C G10-G05</v>
      </c>
      <c r="I417" s="1" t="str">
        <f t="array" ref="I417">_xlfn.IFNA(INDEX(Results__5[#All],MATCH(athlete_entries[[#This Row],[CATEGORY]]&amp;athlete_entries[[#This Row],[Name]],Results__5[[#All],[Category]]&amp;Results__5[[#All],[Name]],0),MATCH(athlete_entries[[#Headers],[Result]],Results__5[#Headers],0)),"0. None")</f>
        <v>0. None</v>
      </c>
      <c r="J417" s="1" t="str">
        <f>IF(AND(athlete_entries[[#This Row],[Result]]="2. Silver",K417=2),"0. None",IF(AND(athlete_entries[[#This Row],[Result]]="3. Bronze",K417=3),"0. None",athlete_entries[[#This Row],[Result]]))</f>
        <v>0. None</v>
      </c>
      <c r="K417" s="1">
        <f>INDEX(Categories_and_entries__2[[#All],[Category]:[Entries]],MATCH(athlete_entries[[#This Row],[CATEGORY]],Categories_and_entries__2[[#All],[Category]],0),MATCH("Entries",Categories_and_entries__2[[#Headers],[Category]:[Entries]],0))</f>
        <v>95</v>
      </c>
      <c r="L417" s="1">
        <f>COUNTIFS(athlete_entries[CATEGORY],athlete_entries[[#This Row],[CATEGORY]],athlete_entries[Club Full],athlete_entries[[#This Row],[Club Full]])</f>
        <v>14</v>
      </c>
      <c r="M417" s="1" t="str">
        <f>INDEX(Participation_Count_Clubs__24[#All],MATCH(athlete_entries[[#This Row],[Club Full]],Participation_Count_Clubs__24[[#All],[Club Full]],0),MATCH("Club Size Entries",Participation_Count_Clubs__24[#Headers],0))</f>
        <v>L</v>
      </c>
    </row>
    <row r="418" spans="1:13" x14ac:dyDescent="0.25">
      <c r="A418" t="s">
        <v>36</v>
      </c>
      <c r="B418" t="s">
        <v>578</v>
      </c>
      <c r="C418" t="s">
        <v>108</v>
      </c>
      <c r="D418" s="1" t="str">
        <f>VLOOKUP(athlete_entries[[#This Row],[CATEGORY]],Categories!$A$1:$F$106,2,FALSE)</f>
        <v>Individual</v>
      </c>
      <c r="E418" s="1" t="str">
        <f>VLOOKUP(athlete_entries[[#This Row],[CATEGORY]],Categories!$A$1:$F$106,3,FALSE)</f>
        <v>Patterns</v>
      </c>
      <c r="F418" s="1" t="str">
        <f>VLOOKUP(athlete_entries[[#This Row],[CATEGORY]],Categories!$A$1:$F$106,4,FALSE)</f>
        <v>Youth</v>
      </c>
      <c r="G418" s="1" t="str">
        <f>VLOOKUP(athlete_entries[[#This Row],[CATEGORY]],Categories!$A$1:$F$106,5,FALSE)</f>
        <v>Mixed</v>
      </c>
      <c r="H418" s="1" t="str">
        <f>VLOOKUP(athlete_entries[[#This Row],[CATEGORY]],Categories!$A$1:$F$106,6,FALSE)</f>
        <v>C G10-G05</v>
      </c>
      <c r="I418" s="1" t="str">
        <f t="array" ref="I418">_xlfn.IFNA(INDEX(Results__5[#All],MATCH(athlete_entries[[#This Row],[CATEGORY]]&amp;athlete_entries[[#This Row],[Name]],Results__5[[#All],[Category]]&amp;Results__5[[#All],[Name]],0),MATCH(athlete_entries[[#Headers],[Result]],Results__5[#Headers],0)),"0. None")</f>
        <v>0. None</v>
      </c>
      <c r="J418" s="1" t="str">
        <f>IF(AND(athlete_entries[[#This Row],[Result]]="2. Silver",K418=2),"0. None",IF(AND(athlete_entries[[#This Row],[Result]]="3. Bronze",K418=3),"0. None",athlete_entries[[#This Row],[Result]]))</f>
        <v>0. None</v>
      </c>
      <c r="K418" s="1">
        <f>INDEX(Categories_and_entries__2[[#All],[Category]:[Entries]],MATCH(athlete_entries[[#This Row],[CATEGORY]],Categories_and_entries__2[[#All],[Category]],0),MATCH("Entries",Categories_and_entries__2[[#Headers],[Category]:[Entries]],0))</f>
        <v>95</v>
      </c>
      <c r="L418" s="1">
        <f>COUNTIFS(athlete_entries[CATEGORY],athlete_entries[[#This Row],[CATEGORY]],athlete_entries[Club Full],athlete_entries[[#This Row],[Club Full]])</f>
        <v>14</v>
      </c>
      <c r="M418" s="1" t="str">
        <f>INDEX(Participation_Count_Clubs__24[#All],MATCH(athlete_entries[[#This Row],[Club Full]],Participation_Count_Clubs__24[[#All],[Club Full]],0),MATCH("Club Size Entries",Participation_Count_Clubs__24[#Headers],0))</f>
        <v>L</v>
      </c>
    </row>
    <row r="419" spans="1:13" x14ac:dyDescent="0.25">
      <c r="A419" t="s">
        <v>36</v>
      </c>
      <c r="B419" t="s">
        <v>688</v>
      </c>
      <c r="C419" t="s">
        <v>108</v>
      </c>
      <c r="D419" s="1" t="str">
        <f>VLOOKUP(athlete_entries[[#This Row],[CATEGORY]],Categories!$A$1:$F$106,2,FALSE)</f>
        <v>Individual</v>
      </c>
      <c r="E419" s="1" t="str">
        <f>VLOOKUP(athlete_entries[[#This Row],[CATEGORY]],Categories!$A$1:$F$106,3,FALSE)</f>
        <v>Patterns</v>
      </c>
      <c r="F419" s="1" t="str">
        <f>VLOOKUP(athlete_entries[[#This Row],[CATEGORY]],Categories!$A$1:$F$106,4,FALSE)</f>
        <v>Youth</v>
      </c>
      <c r="G419" s="1" t="str">
        <f>VLOOKUP(athlete_entries[[#This Row],[CATEGORY]],Categories!$A$1:$F$106,5,FALSE)</f>
        <v>Mixed</v>
      </c>
      <c r="H419" s="1" t="str">
        <f>VLOOKUP(athlete_entries[[#This Row],[CATEGORY]],Categories!$A$1:$F$106,6,FALSE)</f>
        <v>C G10-G05</v>
      </c>
      <c r="I419" s="1" t="str">
        <f t="array" ref="I419">_xlfn.IFNA(INDEX(Results__5[#All],MATCH(athlete_entries[[#This Row],[CATEGORY]]&amp;athlete_entries[[#This Row],[Name]],Results__5[[#All],[Category]]&amp;Results__5[[#All],[Name]],0),MATCH(athlete_entries[[#Headers],[Result]],Results__5[#Headers],0)),"0. None")</f>
        <v>0. None</v>
      </c>
      <c r="J419" s="1" t="str">
        <f>IF(AND(athlete_entries[[#This Row],[Result]]="2. Silver",K419=2),"0. None",IF(AND(athlete_entries[[#This Row],[Result]]="3. Bronze",K419=3),"0. None",athlete_entries[[#This Row],[Result]]))</f>
        <v>0. None</v>
      </c>
      <c r="K419" s="1">
        <f>INDEX(Categories_and_entries__2[[#All],[Category]:[Entries]],MATCH(athlete_entries[[#This Row],[CATEGORY]],Categories_and_entries__2[[#All],[Category]],0),MATCH("Entries",Categories_and_entries__2[[#Headers],[Category]:[Entries]],0))</f>
        <v>95</v>
      </c>
      <c r="L419" s="1">
        <f>COUNTIFS(athlete_entries[CATEGORY],athlete_entries[[#This Row],[CATEGORY]],athlete_entries[Club Full],athlete_entries[[#This Row],[Club Full]])</f>
        <v>14</v>
      </c>
      <c r="M419" s="1" t="str">
        <f>INDEX(Participation_Count_Clubs__24[#All],MATCH(athlete_entries[[#This Row],[Club Full]],Participation_Count_Clubs__24[[#All],[Club Full]],0),MATCH("Club Size Entries",Participation_Count_Clubs__24[#Headers],0))</f>
        <v>L</v>
      </c>
    </row>
    <row r="420" spans="1:13" x14ac:dyDescent="0.25">
      <c r="A420" t="s">
        <v>36</v>
      </c>
      <c r="B420" t="s">
        <v>589</v>
      </c>
      <c r="C420" t="s">
        <v>108</v>
      </c>
      <c r="D420" s="1" t="str">
        <f>VLOOKUP(athlete_entries[[#This Row],[CATEGORY]],Categories!$A$1:$F$106,2,FALSE)</f>
        <v>Individual</v>
      </c>
      <c r="E420" s="1" t="str">
        <f>VLOOKUP(athlete_entries[[#This Row],[CATEGORY]],Categories!$A$1:$F$106,3,FALSE)</f>
        <v>Patterns</v>
      </c>
      <c r="F420" s="1" t="str">
        <f>VLOOKUP(athlete_entries[[#This Row],[CATEGORY]],Categories!$A$1:$F$106,4,FALSE)</f>
        <v>Youth</v>
      </c>
      <c r="G420" s="1" t="str">
        <f>VLOOKUP(athlete_entries[[#This Row],[CATEGORY]],Categories!$A$1:$F$106,5,FALSE)</f>
        <v>Mixed</v>
      </c>
      <c r="H420" s="1" t="str">
        <f>VLOOKUP(athlete_entries[[#This Row],[CATEGORY]],Categories!$A$1:$F$106,6,FALSE)</f>
        <v>C G10-G05</v>
      </c>
      <c r="I420" s="1" t="str">
        <f t="array" ref="I420">_xlfn.IFNA(INDEX(Results__5[#All],MATCH(athlete_entries[[#This Row],[CATEGORY]]&amp;athlete_entries[[#This Row],[Name]],Results__5[[#All],[Category]]&amp;Results__5[[#All],[Name]],0),MATCH(athlete_entries[[#Headers],[Result]],Results__5[#Headers],0)),"0. None")</f>
        <v>0. None</v>
      </c>
      <c r="J420" s="1" t="str">
        <f>IF(AND(athlete_entries[[#This Row],[Result]]="2. Silver",K420=2),"0. None",IF(AND(athlete_entries[[#This Row],[Result]]="3. Bronze",K420=3),"0. None",athlete_entries[[#This Row],[Result]]))</f>
        <v>0. None</v>
      </c>
      <c r="K420" s="1">
        <f>INDEX(Categories_and_entries__2[[#All],[Category]:[Entries]],MATCH(athlete_entries[[#This Row],[CATEGORY]],Categories_and_entries__2[[#All],[Category]],0),MATCH("Entries",Categories_and_entries__2[[#Headers],[Category]:[Entries]],0))</f>
        <v>95</v>
      </c>
      <c r="L420" s="1">
        <f>COUNTIFS(athlete_entries[CATEGORY],athlete_entries[[#This Row],[CATEGORY]],athlete_entries[Club Full],athlete_entries[[#This Row],[Club Full]])</f>
        <v>14</v>
      </c>
      <c r="M420" s="1" t="str">
        <f>INDEX(Participation_Count_Clubs__24[#All],MATCH(athlete_entries[[#This Row],[Club Full]],Participation_Count_Clubs__24[[#All],[Club Full]],0),MATCH("Club Size Entries",Participation_Count_Clubs__24[#Headers],0))</f>
        <v>L</v>
      </c>
    </row>
    <row r="421" spans="1:13" x14ac:dyDescent="0.25">
      <c r="A421" t="s">
        <v>36</v>
      </c>
      <c r="B421" t="s">
        <v>620</v>
      </c>
      <c r="C421" t="s">
        <v>108</v>
      </c>
      <c r="D421" s="1" t="str">
        <f>VLOOKUP(athlete_entries[[#This Row],[CATEGORY]],Categories!$A$1:$F$106,2,FALSE)</f>
        <v>Individual</v>
      </c>
      <c r="E421" s="1" t="str">
        <f>VLOOKUP(athlete_entries[[#This Row],[CATEGORY]],Categories!$A$1:$F$106,3,FALSE)</f>
        <v>Patterns</v>
      </c>
      <c r="F421" s="1" t="str">
        <f>VLOOKUP(athlete_entries[[#This Row],[CATEGORY]],Categories!$A$1:$F$106,4,FALSE)</f>
        <v>Youth</v>
      </c>
      <c r="G421" s="1" t="str">
        <f>VLOOKUP(athlete_entries[[#This Row],[CATEGORY]],Categories!$A$1:$F$106,5,FALSE)</f>
        <v>Mixed</v>
      </c>
      <c r="H421" s="1" t="str">
        <f>VLOOKUP(athlete_entries[[#This Row],[CATEGORY]],Categories!$A$1:$F$106,6,FALSE)</f>
        <v>C G10-G05</v>
      </c>
      <c r="I421" s="1" t="str">
        <f t="array" ref="I421">_xlfn.IFNA(INDEX(Results__5[#All],MATCH(athlete_entries[[#This Row],[CATEGORY]]&amp;athlete_entries[[#This Row],[Name]],Results__5[[#All],[Category]]&amp;Results__5[[#All],[Name]],0),MATCH(athlete_entries[[#Headers],[Result]],Results__5[#Headers],0)),"0. None")</f>
        <v>0. None</v>
      </c>
      <c r="J421" s="1" t="str">
        <f>IF(AND(athlete_entries[[#This Row],[Result]]="2. Silver",K421=2),"0. None",IF(AND(athlete_entries[[#This Row],[Result]]="3. Bronze",K421=3),"0. None",athlete_entries[[#This Row],[Result]]))</f>
        <v>0. None</v>
      </c>
      <c r="K421" s="1">
        <f>INDEX(Categories_and_entries__2[[#All],[Category]:[Entries]],MATCH(athlete_entries[[#This Row],[CATEGORY]],Categories_and_entries__2[[#All],[Category]],0),MATCH("Entries",Categories_and_entries__2[[#Headers],[Category]:[Entries]],0))</f>
        <v>95</v>
      </c>
      <c r="L421" s="1">
        <f>COUNTIFS(athlete_entries[CATEGORY],athlete_entries[[#This Row],[CATEGORY]],athlete_entries[Club Full],athlete_entries[[#This Row],[Club Full]])</f>
        <v>14</v>
      </c>
      <c r="M421" s="1" t="str">
        <f>INDEX(Participation_Count_Clubs__24[#All],MATCH(athlete_entries[[#This Row],[Club Full]],Participation_Count_Clubs__24[[#All],[Club Full]],0),MATCH("Club Size Entries",Participation_Count_Clubs__24[#Headers],0))</f>
        <v>L</v>
      </c>
    </row>
    <row r="422" spans="1:13" x14ac:dyDescent="0.25">
      <c r="A422" t="s">
        <v>36</v>
      </c>
      <c r="B422" t="s">
        <v>579</v>
      </c>
      <c r="C422" t="s">
        <v>108</v>
      </c>
      <c r="D422" s="1" t="str">
        <f>VLOOKUP(athlete_entries[[#This Row],[CATEGORY]],Categories!$A$1:$F$106,2,FALSE)</f>
        <v>Individual</v>
      </c>
      <c r="E422" s="1" t="str">
        <f>VLOOKUP(athlete_entries[[#This Row],[CATEGORY]],Categories!$A$1:$F$106,3,FALSE)</f>
        <v>Patterns</v>
      </c>
      <c r="F422" s="1" t="str">
        <f>VLOOKUP(athlete_entries[[#This Row],[CATEGORY]],Categories!$A$1:$F$106,4,FALSE)</f>
        <v>Youth</v>
      </c>
      <c r="G422" s="1" t="str">
        <f>VLOOKUP(athlete_entries[[#This Row],[CATEGORY]],Categories!$A$1:$F$106,5,FALSE)</f>
        <v>Mixed</v>
      </c>
      <c r="H422" s="1" t="str">
        <f>VLOOKUP(athlete_entries[[#This Row],[CATEGORY]],Categories!$A$1:$F$106,6,FALSE)</f>
        <v>C G10-G05</v>
      </c>
      <c r="I422" s="1" t="str">
        <f t="array" ref="I422">_xlfn.IFNA(INDEX(Results__5[#All],MATCH(athlete_entries[[#This Row],[CATEGORY]]&amp;athlete_entries[[#This Row],[Name]],Results__5[[#All],[Category]]&amp;Results__5[[#All],[Name]],0),MATCH(athlete_entries[[#Headers],[Result]],Results__5[#Headers],0)),"0. None")</f>
        <v>0. None</v>
      </c>
      <c r="J422" s="1" t="str">
        <f>IF(AND(athlete_entries[[#This Row],[Result]]="2. Silver",K422=2),"0. None",IF(AND(athlete_entries[[#This Row],[Result]]="3. Bronze",K422=3),"0. None",athlete_entries[[#This Row],[Result]]))</f>
        <v>0. None</v>
      </c>
      <c r="K422" s="1">
        <f>INDEX(Categories_and_entries__2[[#All],[Category]:[Entries]],MATCH(athlete_entries[[#This Row],[CATEGORY]],Categories_and_entries__2[[#All],[Category]],0),MATCH("Entries",Categories_and_entries__2[[#Headers],[Category]:[Entries]],0))</f>
        <v>95</v>
      </c>
      <c r="L422" s="1">
        <f>COUNTIFS(athlete_entries[CATEGORY],athlete_entries[[#This Row],[CATEGORY]],athlete_entries[Club Full],athlete_entries[[#This Row],[Club Full]])</f>
        <v>14</v>
      </c>
      <c r="M422" s="1" t="str">
        <f>INDEX(Participation_Count_Clubs__24[#All],MATCH(athlete_entries[[#This Row],[Club Full]],Participation_Count_Clubs__24[[#All],[Club Full]],0),MATCH("Club Size Entries",Participation_Count_Clubs__24[#Headers],0))</f>
        <v>L</v>
      </c>
    </row>
    <row r="423" spans="1:13" x14ac:dyDescent="0.25">
      <c r="A423" t="s">
        <v>36</v>
      </c>
      <c r="B423" t="s">
        <v>565</v>
      </c>
      <c r="C423" t="s">
        <v>108</v>
      </c>
      <c r="D423" s="1" t="str">
        <f>VLOOKUP(athlete_entries[[#This Row],[CATEGORY]],Categories!$A$1:$F$106,2,FALSE)</f>
        <v>Individual</v>
      </c>
      <c r="E423" s="1" t="str">
        <f>VLOOKUP(athlete_entries[[#This Row],[CATEGORY]],Categories!$A$1:$F$106,3,FALSE)</f>
        <v>Patterns</v>
      </c>
      <c r="F423" s="1" t="str">
        <f>VLOOKUP(athlete_entries[[#This Row],[CATEGORY]],Categories!$A$1:$F$106,4,FALSE)</f>
        <v>Youth</v>
      </c>
      <c r="G423" s="1" t="str">
        <f>VLOOKUP(athlete_entries[[#This Row],[CATEGORY]],Categories!$A$1:$F$106,5,FALSE)</f>
        <v>Mixed</v>
      </c>
      <c r="H423" s="1" t="str">
        <f>VLOOKUP(athlete_entries[[#This Row],[CATEGORY]],Categories!$A$1:$F$106,6,FALSE)</f>
        <v>C G10-G05</v>
      </c>
      <c r="I423" s="1" t="str">
        <f t="array" ref="I423">_xlfn.IFNA(INDEX(Results__5[#All],MATCH(athlete_entries[[#This Row],[CATEGORY]]&amp;athlete_entries[[#This Row],[Name]],Results__5[[#All],[Category]]&amp;Results__5[[#All],[Name]],0),MATCH(athlete_entries[[#Headers],[Result]],Results__5[#Headers],0)),"0. None")</f>
        <v>0. None</v>
      </c>
      <c r="J423" s="1" t="str">
        <f>IF(AND(athlete_entries[[#This Row],[Result]]="2. Silver",K423=2),"0. None",IF(AND(athlete_entries[[#This Row],[Result]]="3. Bronze",K423=3),"0. None",athlete_entries[[#This Row],[Result]]))</f>
        <v>0. None</v>
      </c>
      <c r="K423" s="1">
        <f>INDEX(Categories_and_entries__2[[#All],[Category]:[Entries]],MATCH(athlete_entries[[#This Row],[CATEGORY]],Categories_and_entries__2[[#All],[Category]],0),MATCH("Entries",Categories_and_entries__2[[#Headers],[Category]:[Entries]],0))</f>
        <v>95</v>
      </c>
      <c r="L423" s="1">
        <f>COUNTIFS(athlete_entries[CATEGORY],athlete_entries[[#This Row],[CATEGORY]],athlete_entries[Club Full],athlete_entries[[#This Row],[Club Full]])</f>
        <v>14</v>
      </c>
      <c r="M423" s="1" t="str">
        <f>INDEX(Participation_Count_Clubs__24[#All],MATCH(athlete_entries[[#This Row],[Club Full]],Participation_Count_Clubs__24[[#All],[Club Full]],0),MATCH("Club Size Entries",Participation_Count_Clubs__24[#Headers],0))</f>
        <v>L</v>
      </c>
    </row>
    <row r="424" spans="1:13" x14ac:dyDescent="0.25">
      <c r="A424" t="s">
        <v>36</v>
      </c>
      <c r="B424" t="s">
        <v>566</v>
      </c>
      <c r="C424" t="s">
        <v>108</v>
      </c>
      <c r="D424" s="1" t="str">
        <f>VLOOKUP(athlete_entries[[#This Row],[CATEGORY]],Categories!$A$1:$F$106,2,FALSE)</f>
        <v>Individual</v>
      </c>
      <c r="E424" s="1" t="str">
        <f>VLOOKUP(athlete_entries[[#This Row],[CATEGORY]],Categories!$A$1:$F$106,3,FALSE)</f>
        <v>Patterns</v>
      </c>
      <c r="F424" s="1" t="str">
        <f>VLOOKUP(athlete_entries[[#This Row],[CATEGORY]],Categories!$A$1:$F$106,4,FALSE)</f>
        <v>Youth</v>
      </c>
      <c r="G424" s="1" t="str">
        <f>VLOOKUP(athlete_entries[[#This Row],[CATEGORY]],Categories!$A$1:$F$106,5,FALSE)</f>
        <v>Mixed</v>
      </c>
      <c r="H424" s="1" t="str">
        <f>VLOOKUP(athlete_entries[[#This Row],[CATEGORY]],Categories!$A$1:$F$106,6,FALSE)</f>
        <v>C G10-G05</v>
      </c>
      <c r="I424" s="1" t="str">
        <f t="array" ref="I424">_xlfn.IFNA(INDEX(Results__5[#All],MATCH(athlete_entries[[#This Row],[CATEGORY]]&amp;athlete_entries[[#This Row],[Name]],Results__5[[#All],[Category]]&amp;Results__5[[#All],[Name]],0),MATCH(athlete_entries[[#Headers],[Result]],Results__5[#Headers],0)),"0. None")</f>
        <v>0. None</v>
      </c>
      <c r="J424" s="1" t="str">
        <f>IF(AND(athlete_entries[[#This Row],[Result]]="2. Silver",K424=2),"0. None",IF(AND(athlete_entries[[#This Row],[Result]]="3. Bronze",K424=3),"0. None",athlete_entries[[#This Row],[Result]]))</f>
        <v>0. None</v>
      </c>
      <c r="K424" s="1">
        <f>INDEX(Categories_and_entries__2[[#All],[Category]:[Entries]],MATCH(athlete_entries[[#This Row],[CATEGORY]],Categories_and_entries__2[[#All],[Category]],0),MATCH("Entries",Categories_and_entries__2[[#Headers],[Category]:[Entries]],0))</f>
        <v>95</v>
      </c>
      <c r="L424" s="1">
        <f>COUNTIFS(athlete_entries[CATEGORY],athlete_entries[[#This Row],[CATEGORY]],athlete_entries[Club Full],athlete_entries[[#This Row],[Club Full]])</f>
        <v>14</v>
      </c>
      <c r="M424" s="1" t="str">
        <f>INDEX(Participation_Count_Clubs__24[#All],MATCH(athlete_entries[[#This Row],[Club Full]],Participation_Count_Clubs__24[[#All],[Club Full]],0),MATCH("Club Size Entries",Participation_Count_Clubs__24[#Headers],0))</f>
        <v>L</v>
      </c>
    </row>
    <row r="425" spans="1:13" x14ac:dyDescent="0.25">
      <c r="A425" t="s">
        <v>36</v>
      </c>
      <c r="B425" t="s">
        <v>621</v>
      </c>
      <c r="C425" t="s">
        <v>108</v>
      </c>
      <c r="D425" s="1" t="str">
        <f>VLOOKUP(athlete_entries[[#This Row],[CATEGORY]],Categories!$A$1:$F$106,2,FALSE)</f>
        <v>Individual</v>
      </c>
      <c r="E425" s="1" t="str">
        <f>VLOOKUP(athlete_entries[[#This Row],[CATEGORY]],Categories!$A$1:$F$106,3,FALSE)</f>
        <v>Patterns</v>
      </c>
      <c r="F425" s="1" t="str">
        <f>VLOOKUP(athlete_entries[[#This Row],[CATEGORY]],Categories!$A$1:$F$106,4,FALSE)</f>
        <v>Youth</v>
      </c>
      <c r="G425" s="1" t="str">
        <f>VLOOKUP(athlete_entries[[#This Row],[CATEGORY]],Categories!$A$1:$F$106,5,FALSE)</f>
        <v>Mixed</v>
      </c>
      <c r="H425" s="1" t="str">
        <f>VLOOKUP(athlete_entries[[#This Row],[CATEGORY]],Categories!$A$1:$F$106,6,FALSE)</f>
        <v>C G10-G05</v>
      </c>
      <c r="I425" s="1" t="str">
        <f t="array" ref="I425">_xlfn.IFNA(INDEX(Results__5[#All],MATCH(athlete_entries[[#This Row],[CATEGORY]]&amp;athlete_entries[[#This Row],[Name]],Results__5[[#All],[Category]]&amp;Results__5[[#All],[Name]],0),MATCH(athlete_entries[[#Headers],[Result]],Results__5[#Headers],0)),"0. None")</f>
        <v>0. None</v>
      </c>
      <c r="J425" s="1" t="str">
        <f>IF(AND(athlete_entries[[#This Row],[Result]]="2. Silver",K425=2),"0. None",IF(AND(athlete_entries[[#This Row],[Result]]="3. Bronze",K425=3),"0. None",athlete_entries[[#This Row],[Result]]))</f>
        <v>0. None</v>
      </c>
      <c r="K425" s="1">
        <f>INDEX(Categories_and_entries__2[[#All],[Category]:[Entries]],MATCH(athlete_entries[[#This Row],[CATEGORY]],Categories_and_entries__2[[#All],[Category]],0),MATCH("Entries",Categories_and_entries__2[[#Headers],[Category]:[Entries]],0))</f>
        <v>95</v>
      </c>
      <c r="L425" s="1">
        <f>COUNTIFS(athlete_entries[CATEGORY],athlete_entries[[#This Row],[CATEGORY]],athlete_entries[Club Full],athlete_entries[[#This Row],[Club Full]])</f>
        <v>14</v>
      </c>
      <c r="M425" s="1" t="str">
        <f>INDEX(Participation_Count_Clubs__24[#All],MATCH(athlete_entries[[#This Row],[Club Full]],Participation_Count_Clubs__24[[#All],[Club Full]],0),MATCH("Club Size Entries",Participation_Count_Clubs__24[#Headers],0))</f>
        <v>L</v>
      </c>
    </row>
    <row r="426" spans="1:13" x14ac:dyDescent="0.25">
      <c r="A426" t="s">
        <v>36</v>
      </c>
      <c r="B426" t="s">
        <v>622</v>
      </c>
      <c r="C426" t="s">
        <v>108</v>
      </c>
      <c r="D426" s="1" t="str">
        <f>VLOOKUP(athlete_entries[[#This Row],[CATEGORY]],Categories!$A$1:$F$106,2,FALSE)</f>
        <v>Individual</v>
      </c>
      <c r="E426" s="1" t="str">
        <f>VLOOKUP(athlete_entries[[#This Row],[CATEGORY]],Categories!$A$1:$F$106,3,FALSE)</f>
        <v>Patterns</v>
      </c>
      <c r="F426" s="1" t="str">
        <f>VLOOKUP(athlete_entries[[#This Row],[CATEGORY]],Categories!$A$1:$F$106,4,FALSE)</f>
        <v>Youth</v>
      </c>
      <c r="G426" s="1" t="str">
        <f>VLOOKUP(athlete_entries[[#This Row],[CATEGORY]],Categories!$A$1:$F$106,5,FALSE)</f>
        <v>Mixed</v>
      </c>
      <c r="H426" s="1" t="str">
        <f>VLOOKUP(athlete_entries[[#This Row],[CATEGORY]],Categories!$A$1:$F$106,6,FALSE)</f>
        <v>C G10-G05</v>
      </c>
      <c r="I426" s="1" t="str">
        <f t="array" ref="I426">_xlfn.IFNA(INDEX(Results__5[#All],MATCH(athlete_entries[[#This Row],[CATEGORY]]&amp;athlete_entries[[#This Row],[Name]],Results__5[[#All],[Category]]&amp;Results__5[[#All],[Name]],0),MATCH(athlete_entries[[#Headers],[Result]],Results__5[#Headers],0)),"0. None")</f>
        <v>0. None</v>
      </c>
      <c r="J426" s="1" t="str">
        <f>IF(AND(athlete_entries[[#This Row],[Result]]="2. Silver",K426=2),"0. None",IF(AND(athlete_entries[[#This Row],[Result]]="3. Bronze",K426=3),"0. None",athlete_entries[[#This Row],[Result]]))</f>
        <v>0. None</v>
      </c>
      <c r="K426" s="1">
        <f>INDEX(Categories_and_entries__2[[#All],[Category]:[Entries]],MATCH(athlete_entries[[#This Row],[CATEGORY]],Categories_and_entries__2[[#All],[Category]],0),MATCH("Entries",Categories_and_entries__2[[#Headers],[Category]:[Entries]],0))</f>
        <v>95</v>
      </c>
      <c r="L426" s="1">
        <f>COUNTIFS(athlete_entries[CATEGORY],athlete_entries[[#This Row],[CATEGORY]],athlete_entries[Club Full],athlete_entries[[#This Row],[Club Full]])</f>
        <v>14</v>
      </c>
      <c r="M426" s="1" t="str">
        <f>INDEX(Participation_Count_Clubs__24[#All],MATCH(athlete_entries[[#This Row],[Club Full]],Participation_Count_Clubs__24[[#All],[Club Full]],0),MATCH("Club Size Entries",Participation_Count_Clubs__24[#Headers],0))</f>
        <v>L</v>
      </c>
    </row>
    <row r="427" spans="1:13" x14ac:dyDescent="0.25">
      <c r="A427" t="s">
        <v>36</v>
      </c>
      <c r="B427" t="s">
        <v>567</v>
      </c>
      <c r="C427" t="s">
        <v>108</v>
      </c>
      <c r="D427" s="1" t="str">
        <f>VLOOKUP(athlete_entries[[#This Row],[CATEGORY]],Categories!$A$1:$F$106,2,FALSE)</f>
        <v>Individual</v>
      </c>
      <c r="E427" s="1" t="str">
        <f>VLOOKUP(athlete_entries[[#This Row],[CATEGORY]],Categories!$A$1:$F$106,3,FALSE)</f>
        <v>Patterns</v>
      </c>
      <c r="F427" s="1" t="str">
        <f>VLOOKUP(athlete_entries[[#This Row],[CATEGORY]],Categories!$A$1:$F$106,4,FALSE)</f>
        <v>Youth</v>
      </c>
      <c r="G427" s="1" t="str">
        <f>VLOOKUP(athlete_entries[[#This Row],[CATEGORY]],Categories!$A$1:$F$106,5,FALSE)</f>
        <v>Mixed</v>
      </c>
      <c r="H427" s="1" t="str">
        <f>VLOOKUP(athlete_entries[[#This Row],[CATEGORY]],Categories!$A$1:$F$106,6,FALSE)</f>
        <v>C G10-G05</v>
      </c>
      <c r="I427" s="1" t="str">
        <f t="array" ref="I427">_xlfn.IFNA(INDEX(Results__5[#All],MATCH(athlete_entries[[#This Row],[CATEGORY]]&amp;athlete_entries[[#This Row],[Name]],Results__5[[#All],[Category]]&amp;Results__5[[#All],[Name]],0),MATCH(athlete_entries[[#Headers],[Result]],Results__5[#Headers],0)),"0. None")</f>
        <v>0. None</v>
      </c>
      <c r="J427" s="1" t="str">
        <f>IF(AND(athlete_entries[[#This Row],[Result]]="2. Silver",K427=2),"0. None",IF(AND(athlete_entries[[#This Row],[Result]]="3. Bronze",K427=3),"0. None",athlete_entries[[#This Row],[Result]]))</f>
        <v>0. None</v>
      </c>
      <c r="K427" s="1">
        <f>INDEX(Categories_and_entries__2[[#All],[Category]:[Entries]],MATCH(athlete_entries[[#This Row],[CATEGORY]],Categories_and_entries__2[[#All],[Category]],0),MATCH("Entries",Categories_and_entries__2[[#Headers],[Category]:[Entries]],0))</f>
        <v>95</v>
      </c>
      <c r="L427" s="1">
        <f>COUNTIFS(athlete_entries[CATEGORY],athlete_entries[[#This Row],[CATEGORY]],athlete_entries[Club Full],athlete_entries[[#This Row],[Club Full]])</f>
        <v>14</v>
      </c>
      <c r="M427" s="1" t="str">
        <f>INDEX(Participation_Count_Clubs__24[#All],MATCH(athlete_entries[[#This Row],[Club Full]],Participation_Count_Clubs__24[[#All],[Club Full]],0),MATCH("Club Size Entries",Participation_Count_Clubs__24[#Headers],0))</f>
        <v>L</v>
      </c>
    </row>
    <row r="428" spans="1:13" x14ac:dyDescent="0.25">
      <c r="A428" t="s">
        <v>37</v>
      </c>
      <c r="B428" t="s">
        <v>338</v>
      </c>
      <c r="C428" t="s">
        <v>108</v>
      </c>
      <c r="D428" s="1" t="str">
        <f>VLOOKUP(athlete_entries[[#This Row],[CATEGORY]],Categories!$A$1:$F$106,2,FALSE)</f>
        <v>Individual</v>
      </c>
      <c r="E428" s="1" t="str">
        <f>VLOOKUP(athlete_entries[[#This Row],[CATEGORY]],Categories!$A$1:$F$106,3,FALSE)</f>
        <v>Patterns</v>
      </c>
      <c r="F428" s="1" t="str">
        <f>VLOOKUP(athlete_entries[[#This Row],[CATEGORY]],Categories!$A$1:$F$106,4,FALSE)</f>
        <v>Junior-Senior-Veteran</v>
      </c>
      <c r="G428" s="1" t="str">
        <f>VLOOKUP(athlete_entries[[#This Row],[CATEGORY]],Categories!$A$1:$F$106,5,FALSE)</f>
        <v>Mixed</v>
      </c>
      <c r="H428" s="1" t="str">
        <f>VLOOKUP(athlete_entries[[#This Row],[CATEGORY]],Categories!$A$1:$F$106,6,FALSE)</f>
        <v>C G10-G05</v>
      </c>
      <c r="I428" s="1" t="str">
        <f t="array" ref="I428">_xlfn.IFNA(INDEX(Results__5[#All],MATCH(athlete_entries[[#This Row],[CATEGORY]]&amp;athlete_entries[[#This Row],[Name]],Results__5[[#All],[Category]]&amp;Results__5[[#All],[Name]],0),MATCH(athlete_entries[[#Headers],[Result]],Results__5[#Headers],0)),"0. None")</f>
        <v>0. None</v>
      </c>
      <c r="J428" s="1" t="str">
        <f>IF(AND(athlete_entries[[#This Row],[Result]]="2. Silver",K428=2),"0. None",IF(AND(athlete_entries[[#This Row],[Result]]="3. Bronze",K428=3),"0. None",athlete_entries[[#This Row],[Result]]))</f>
        <v>0. None</v>
      </c>
      <c r="K428" s="1">
        <f>INDEX(Categories_and_entries__2[[#All],[Category]:[Entries]],MATCH(athlete_entries[[#This Row],[CATEGORY]],Categories_and_entries__2[[#All],[Category]],0),MATCH("Entries",Categories_and_entries__2[[#Headers],[Category]:[Entries]],0))</f>
        <v>26</v>
      </c>
      <c r="L428" s="1">
        <f>COUNTIFS(athlete_entries[CATEGORY],athlete_entries[[#This Row],[CATEGORY]],athlete_entries[Club Full],athlete_entries[[#This Row],[Club Full]])</f>
        <v>6</v>
      </c>
      <c r="M428" s="1" t="str">
        <f>INDEX(Participation_Count_Clubs__24[#All],MATCH(athlete_entries[[#This Row],[Club Full]],Participation_Count_Clubs__24[[#All],[Club Full]],0),MATCH("Club Size Entries",Participation_Count_Clubs__24[#Headers],0))</f>
        <v>L</v>
      </c>
    </row>
    <row r="429" spans="1:13" x14ac:dyDescent="0.25">
      <c r="A429" t="s">
        <v>37</v>
      </c>
      <c r="B429" t="s">
        <v>681</v>
      </c>
      <c r="C429" t="s">
        <v>108</v>
      </c>
      <c r="D429" s="1" t="str">
        <f>VLOOKUP(athlete_entries[[#This Row],[CATEGORY]],Categories!$A$1:$F$106,2,FALSE)</f>
        <v>Individual</v>
      </c>
      <c r="E429" s="1" t="str">
        <f>VLOOKUP(athlete_entries[[#This Row],[CATEGORY]],Categories!$A$1:$F$106,3,FALSE)</f>
        <v>Patterns</v>
      </c>
      <c r="F429" s="1" t="str">
        <f>VLOOKUP(athlete_entries[[#This Row],[CATEGORY]],Categories!$A$1:$F$106,4,FALSE)</f>
        <v>Junior-Senior-Veteran</v>
      </c>
      <c r="G429" s="1" t="str">
        <f>VLOOKUP(athlete_entries[[#This Row],[CATEGORY]],Categories!$A$1:$F$106,5,FALSE)</f>
        <v>Mixed</v>
      </c>
      <c r="H429" s="1" t="str">
        <f>VLOOKUP(athlete_entries[[#This Row],[CATEGORY]],Categories!$A$1:$F$106,6,FALSE)</f>
        <v>C G10-G05</v>
      </c>
      <c r="I429" s="1" t="str">
        <f t="array" ref="I429">_xlfn.IFNA(INDEX(Results__5[#All],MATCH(athlete_entries[[#This Row],[CATEGORY]]&amp;athlete_entries[[#This Row],[Name]],Results__5[[#All],[Category]]&amp;Results__5[[#All],[Name]],0),MATCH(athlete_entries[[#Headers],[Result]],Results__5[#Headers],0)),"0. None")</f>
        <v>0. None</v>
      </c>
      <c r="J429" s="1" t="str">
        <f>IF(AND(athlete_entries[[#This Row],[Result]]="2. Silver",K429=2),"0. None",IF(AND(athlete_entries[[#This Row],[Result]]="3. Bronze",K429=3),"0. None",athlete_entries[[#This Row],[Result]]))</f>
        <v>0. None</v>
      </c>
      <c r="K429" s="1">
        <f>INDEX(Categories_and_entries__2[[#All],[Category]:[Entries]],MATCH(athlete_entries[[#This Row],[CATEGORY]],Categories_and_entries__2[[#All],[Category]],0),MATCH("Entries",Categories_and_entries__2[[#Headers],[Category]:[Entries]],0))</f>
        <v>26</v>
      </c>
      <c r="L429" s="1">
        <f>COUNTIFS(athlete_entries[CATEGORY],athlete_entries[[#This Row],[CATEGORY]],athlete_entries[Club Full],athlete_entries[[#This Row],[Club Full]])</f>
        <v>6</v>
      </c>
      <c r="M429" s="1" t="str">
        <f>INDEX(Participation_Count_Clubs__24[#All],MATCH(athlete_entries[[#This Row],[Club Full]],Participation_Count_Clubs__24[[#All],[Club Full]],0),MATCH("Club Size Entries",Participation_Count_Clubs__24[#Headers],0))</f>
        <v>L</v>
      </c>
    </row>
    <row r="430" spans="1:13" x14ac:dyDescent="0.25">
      <c r="A430" t="s">
        <v>37</v>
      </c>
      <c r="B430" t="s">
        <v>510</v>
      </c>
      <c r="C430" t="s">
        <v>108</v>
      </c>
      <c r="D430" s="1" t="str">
        <f>VLOOKUP(athlete_entries[[#This Row],[CATEGORY]],Categories!$A$1:$F$106,2,FALSE)</f>
        <v>Individual</v>
      </c>
      <c r="E430" s="1" t="str">
        <f>VLOOKUP(athlete_entries[[#This Row],[CATEGORY]],Categories!$A$1:$F$106,3,FALSE)</f>
        <v>Patterns</v>
      </c>
      <c r="F430" s="1" t="str">
        <f>VLOOKUP(athlete_entries[[#This Row],[CATEGORY]],Categories!$A$1:$F$106,4,FALSE)</f>
        <v>Junior-Senior-Veteran</v>
      </c>
      <c r="G430" s="1" t="str">
        <f>VLOOKUP(athlete_entries[[#This Row],[CATEGORY]],Categories!$A$1:$F$106,5,FALSE)</f>
        <v>Mixed</v>
      </c>
      <c r="H430" s="1" t="str">
        <f>VLOOKUP(athlete_entries[[#This Row],[CATEGORY]],Categories!$A$1:$F$106,6,FALSE)</f>
        <v>C G10-G05</v>
      </c>
      <c r="I430" s="1" t="str">
        <f t="array" ref="I430">_xlfn.IFNA(INDEX(Results__5[#All],MATCH(athlete_entries[[#This Row],[CATEGORY]]&amp;athlete_entries[[#This Row],[Name]],Results__5[[#All],[Category]]&amp;Results__5[[#All],[Name]],0),MATCH(athlete_entries[[#Headers],[Result]],Results__5[#Headers],0)),"0. None")</f>
        <v>0. None</v>
      </c>
      <c r="J430" s="1" t="str">
        <f>IF(AND(athlete_entries[[#This Row],[Result]]="2. Silver",K430=2),"0. None",IF(AND(athlete_entries[[#This Row],[Result]]="3. Bronze",K430=3),"0. None",athlete_entries[[#This Row],[Result]]))</f>
        <v>0. None</v>
      </c>
      <c r="K430" s="1">
        <f>INDEX(Categories_and_entries__2[[#All],[Category]:[Entries]],MATCH(athlete_entries[[#This Row],[CATEGORY]],Categories_and_entries__2[[#All],[Category]],0),MATCH("Entries",Categories_and_entries__2[[#Headers],[Category]:[Entries]],0))</f>
        <v>26</v>
      </c>
      <c r="L430" s="1">
        <f>COUNTIFS(athlete_entries[CATEGORY],athlete_entries[[#This Row],[CATEGORY]],athlete_entries[Club Full],athlete_entries[[#This Row],[Club Full]])</f>
        <v>6</v>
      </c>
      <c r="M430" s="1" t="str">
        <f>INDEX(Participation_Count_Clubs__24[#All],MATCH(athlete_entries[[#This Row],[Club Full]],Participation_Count_Clubs__24[[#All],[Club Full]],0),MATCH("Club Size Entries",Participation_Count_Clubs__24[#Headers],0))</f>
        <v>L</v>
      </c>
    </row>
    <row r="431" spans="1:13" x14ac:dyDescent="0.25">
      <c r="A431" t="s">
        <v>37</v>
      </c>
      <c r="B431" t="s">
        <v>251</v>
      </c>
      <c r="C431" t="s">
        <v>108</v>
      </c>
      <c r="D431" s="1" t="str">
        <f>VLOOKUP(athlete_entries[[#This Row],[CATEGORY]],Categories!$A$1:$F$106,2,FALSE)</f>
        <v>Individual</v>
      </c>
      <c r="E431" s="1" t="str">
        <f>VLOOKUP(athlete_entries[[#This Row],[CATEGORY]],Categories!$A$1:$F$106,3,FALSE)</f>
        <v>Patterns</v>
      </c>
      <c r="F431" s="1" t="str">
        <f>VLOOKUP(athlete_entries[[#This Row],[CATEGORY]],Categories!$A$1:$F$106,4,FALSE)</f>
        <v>Junior-Senior-Veteran</v>
      </c>
      <c r="G431" s="1" t="str">
        <f>VLOOKUP(athlete_entries[[#This Row],[CATEGORY]],Categories!$A$1:$F$106,5,FALSE)</f>
        <v>Mixed</v>
      </c>
      <c r="H431" s="1" t="str">
        <f>VLOOKUP(athlete_entries[[#This Row],[CATEGORY]],Categories!$A$1:$F$106,6,FALSE)</f>
        <v>C G10-G05</v>
      </c>
      <c r="I431" s="1" t="str">
        <f t="array" ref="I431">_xlfn.IFNA(INDEX(Results__5[#All],MATCH(athlete_entries[[#This Row],[CATEGORY]]&amp;athlete_entries[[#This Row],[Name]],Results__5[[#All],[Category]]&amp;Results__5[[#All],[Name]],0),MATCH(athlete_entries[[#Headers],[Result]],Results__5[#Headers],0)),"0. None")</f>
        <v>0. None</v>
      </c>
      <c r="J431" s="1" t="str">
        <f>IF(AND(athlete_entries[[#This Row],[Result]]="2. Silver",K431=2),"0. None",IF(AND(athlete_entries[[#This Row],[Result]]="3. Bronze",K431=3),"0. None",athlete_entries[[#This Row],[Result]]))</f>
        <v>0. None</v>
      </c>
      <c r="K431" s="1">
        <f>INDEX(Categories_and_entries__2[[#All],[Category]:[Entries]],MATCH(athlete_entries[[#This Row],[CATEGORY]],Categories_and_entries__2[[#All],[Category]],0),MATCH("Entries",Categories_and_entries__2[[#Headers],[Category]:[Entries]],0))</f>
        <v>26</v>
      </c>
      <c r="L431" s="1">
        <f>COUNTIFS(athlete_entries[CATEGORY],athlete_entries[[#This Row],[CATEGORY]],athlete_entries[Club Full],athlete_entries[[#This Row],[Club Full]])</f>
        <v>6</v>
      </c>
      <c r="M431" s="1" t="str">
        <f>INDEX(Participation_Count_Clubs__24[#All],MATCH(athlete_entries[[#This Row],[Club Full]],Participation_Count_Clubs__24[[#All],[Club Full]],0),MATCH("Club Size Entries",Participation_Count_Clubs__24[#Headers],0))</f>
        <v>L</v>
      </c>
    </row>
    <row r="432" spans="1:13" x14ac:dyDescent="0.25">
      <c r="A432" t="s">
        <v>37</v>
      </c>
      <c r="B432" t="s">
        <v>667</v>
      </c>
      <c r="C432" t="s">
        <v>108</v>
      </c>
      <c r="D432" s="1" t="str">
        <f>VLOOKUP(athlete_entries[[#This Row],[CATEGORY]],Categories!$A$1:$F$106,2,FALSE)</f>
        <v>Individual</v>
      </c>
      <c r="E432" s="1" t="str">
        <f>VLOOKUP(athlete_entries[[#This Row],[CATEGORY]],Categories!$A$1:$F$106,3,FALSE)</f>
        <v>Patterns</v>
      </c>
      <c r="F432" s="1" t="str">
        <f>VLOOKUP(athlete_entries[[#This Row],[CATEGORY]],Categories!$A$1:$F$106,4,FALSE)</f>
        <v>Junior-Senior-Veteran</v>
      </c>
      <c r="G432" s="1" t="str">
        <f>VLOOKUP(athlete_entries[[#This Row],[CATEGORY]],Categories!$A$1:$F$106,5,FALSE)</f>
        <v>Mixed</v>
      </c>
      <c r="H432" s="1" t="str">
        <f>VLOOKUP(athlete_entries[[#This Row],[CATEGORY]],Categories!$A$1:$F$106,6,FALSE)</f>
        <v>C G10-G05</v>
      </c>
      <c r="I432" s="1" t="str">
        <f t="array" ref="I432">_xlfn.IFNA(INDEX(Results__5[#All],MATCH(athlete_entries[[#This Row],[CATEGORY]]&amp;athlete_entries[[#This Row],[Name]],Results__5[[#All],[Category]]&amp;Results__5[[#All],[Name]],0),MATCH(athlete_entries[[#Headers],[Result]],Results__5[#Headers],0)),"0. None")</f>
        <v>0. None</v>
      </c>
      <c r="J432" s="1" t="str">
        <f>IF(AND(athlete_entries[[#This Row],[Result]]="2. Silver",K432=2),"0. None",IF(AND(athlete_entries[[#This Row],[Result]]="3. Bronze",K432=3),"0. None",athlete_entries[[#This Row],[Result]]))</f>
        <v>0. None</v>
      </c>
      <c r="K432" s="1">
        <f>INDEX(Categories_and_entries__2[[#All],[Category]:[Entries]],MATCH(athlete_entries[[#This Row],[CATEGORY]],Categories_and_entries__2[[#All],[Category]],0),MATCH("Entries",Categories_and_entries__2[[#Headers],[Category]:[Entries]],0))</f>
        <v>26</v>
      </c>
      <c r="L432" s="1">
        <f>COUNTIFS(athlete_entries[CATEGORY],athlete_entries[[#This Row],[CATEGORY]],athlete_entries[Club Full],athlete_entries[[#This Row],[Club Full]])</f>
        <v>6</v>
      </c>
      <c r="M432" s="1" t="str">
        <f>INDEX(Participation_Count_Clubs__24[#All],MATCH(athlete_entries[[#This Row],[Club Full]],Participation_Count_Clubs__24[[#All],[Club Full]],0),MATCH("Club Size Entries",Participation_Count_Clubs__24[#Headers],0))</f>
        <v>L</v>
      </c>
    </row>
    <row r="433" spans="1:13" x14ac:dyDescent="0.25">
      <c r="A433" t="s">
        <v>37</v>
      </c>
      <c r="B433" t="s">
        <v>259</v>
      </c>
      <c r="C433" t="s">
        <v>108</v>
      </c>
      <c r="D433" s="1" t="str">
        <f>VLOOKUP(athlete_entries[[#This Row],[CATEGORY]],Categories!$A$1:$F$106,2,FALSE)</f>
        <v>Individual</v>
      </c>
      <c r="E433" s="1" t="str">
        <f>VLOOKUP(athlete_entries[[#This Row],[CATEGORY]],Categories!$A$1:$F$106,3,FALSE)</f>
        <v>Patterns</v>
      </c>
      <c r="F433" s="1" t="str">
        <f>VLOOKUP(athlete_entries[[#This Row],[CATEGORY]],Categories!$A$1:$F$106,4,FALSE)</f>
        <v>Junior-Senior-Veteran</v>
      </c>
      <c r="G433" s="1" t="str">
        <f>VLOOKUP(athlete_entries[[#This Row],[CATEGORY]],Categories!$A$1:$F$106,5,FALSE)</f>
        <v>Mixed</v>
      </c>
      <c r="H433" s="1" t="str">
        <f>VLOOKUP(athlete_entries[[#This Row],[CATEGORY]],Categories!$A$1:$F$106,6,FALSE)</f>
        <v>C G10-G05</v>
      </c>
      <c r="I433" s="1" t="str">
        <f t="array" ref="I433">_xlfn.IFNA(INDEX(Results__5[#All],MATCH(athlete_entries[[#This Row],[CATEGORY]]&amp;athlete_entries[[#This Row],[Name]],Results__5[[#All],[Category]]&amp;Results__5[[#All],[Name]],0),MATCH(athlete_entries[[#Headers],[Result]],Results__5[#Headers],0)),"0. None")</f>
        <v>0. None</v>
      </c>
      <c r="J433" s="1" t="str">
        <f>IF(AND(athlete_entries[[#This Row],[Result]]="2. Silver",K433=2),"0. None",IF(AND(athlete_entries[[#This Row],[Result]]="3. Bronze",K433=3),"0. None",athlete_entries[[#This Row],[Result]]))</f>
        <v>0. None</v>
      </c>
      <c r="K433" s="1">
        <f>INDEX(Categories_and_entries__2[[#All],[Category]:[Entries]],MATCH(athlete_entries[[#This Row],[CATEGORY]],Categories_and_entries__2[[#All],[Category]],0),MATCH("Entries",Categories_and_entries__2[[#Headers],[Category]:[Entries]],0))</f>
        <v>26</v>
      </c>
      <c r="L433" s="1">
        <f>COUNTIFS(athlete_entries[CATEGORY],athlete_entries[[#This Row],[CATEGORY]],athlete_entries[Club Full],athlete_entries[[#This Row],[Club Full]])</f>
        <v>6</v>
      </c>
      <c r="M433" s="1" t="str">
        <f>INDEX(Participation_Count_Clubs__24[#All],MATCH(athlete_entries[[#This Row],[Club Full]],Participation_Count_Clubs__24[[#All],[Club Full]],0),MATCH("Club Size Entries",Participation_Count_Clubs__24[#Headers],0))</f>
        <v>L</v>
      </c>
    </row>
    <row r="434" spans="1:13" x14ac:dyDescent="0.25">
      <c r="A434" t="s">
        <v>38</v>
      </c>
      <c r="B434" t="s">
        <v>555</v>
      </c>
      <c r="C434" t="s">
        <v>108</v>
      </c>
      <c r="D434" s="1" t="str">
        <f>VLOOKUP(athlete_entries[[#This Row],[CATEGORY]],Categories!$A$1:$F$106,2,FALSE)</f>
        <v>Individual</v>
      </c>
      <c r="E434" s="1" t="str">
        <f>VLOOKUP(athlete_entries[[#This Row],[CATEGORY]],Categories!$A$1:$F$106,3,FALSE)</f>
        <v>Sparring</v>
      </c>
      <c r="F434" s="1" t="str">
        <f>VLOOKUP(athlete_entries[[#This Row],[CATEGORY]],Categories!$A$1:$F$106,4,FALSE)</f>
        <v>Youth</v>
      </c>
      <c r="G434" s="1" t="str">
        <f>VLOOKUP(athlete_entries[[#This Row],[CATEGORY]],Categories!$A$1:$F$106,5,FALSE)</f>
        <v>Female</v>
      </c>
      <c r="H434" s="1" t="str">
        <f>VLOOKUP(athlete_entries[[#This Row],[CATEGORY]],Categories!$A$1:$F$106,6,FALSE)</f>
        <v>A+B G04-D06</v>
      </c>
      <c r="I434" s="1" t="str">
        <f t="array" ref="I434">_xlfn.IFNA(INDEX(Results__5[#All],MATCH(athlete_entries[[#This Row],[CATEGORY]]&amp;athlete_entries[[#This Row],[Name]],Results__5[[#All],[Category]]&amp;Results__5[[#All],[Name]],0),MATCH(athlete_entries[[#Headers],[Result]],Results__5[#Headers],0)),"0. None")</f>
        <v>0. None</v>
      </c>
      <c r="J434" s="1" t="str">
        <f>IF(AND(athlete_entries[[#This Row],[Result]]="2. Silver",K434=2),"0. None",IF(AND(athlete_entries[[#This Row],[Result]]="3. Bronze",K434=3),"0. None",athlete_entries[[#This Row],[Result]]))</f>
        <v>0. None</v>
      </c>
      <c r="K434" s="1">
        <f>INDEX(Categories_and_entries__2[[#All],[Category]:[Entries]],MATCH(athlete_entries[[#This Row],[CATEGORY]],Categories_and_entries__2[[#All],[Category]],0),MATCH("Entries",Categories_and_entries__2[[#Headers],[Category]:[Entries]],0))</f>
        <v>12</v>
      </c>
      <c r="L434" s="1">
        <f>COUNTIFS(athlete_entries[CATEGORY],athlete_entries[[#This Row],[CATEGORY]],athlete_entries[Club Full],athlete_entries[[#This Row],[Club Full]])</f>
        <v>1</v>
      </c>
      <c r="M434" s="1" t="str">
        <f>INDEX(Participation_Count_Clubs__24[#All],MATCH(athlete_entries[[#This Row],[Club Full]],Participation_Count_Clubs__24[[#All],[Club Full]],0),MATCH("Club Size Entries",Participation_Count_Clubs__24[#Headers],0))</f>
        <v>L</v>
      </c>
    </row>
    <row r="435" spans="1:13" x14ac:dyDescent="0.25">
      <c r="A435" t="s">
        <v>39</v>
      </c>
      <c r="B435" t="s">
        <v>161</v>
      </c>
      <c r="C435" t="s">
        <v>108</v>
      </c>
      <c r="D435" s="1" t="str">
        <f>VLOOKUP(athlete_entries[[#This Row],[CATEGORY]],Categories!$A$1:$F$106,2,FALSE)</f>
        <v>Individual</v>
      </c>
      <c r="E435" s="1" t="str">
        <f>VLOOKUP(athlete_entries[[#This Row],[CATEGORY]],Categories!$A$1:$F$106,3,FALSE)</f>
        <v>Sparring</v>
      </c>
      <c r="F435" s="1" t="str">
        <f>VLOOKUP(athlete_entries[[#This Row],[CATEGORY]],Categories!$A$1:$F$106,4,FALSE)</f>
        <v>Youth</v>
      </c>
      <c r="G435" s="1" t="str">
        <f>VLOOKUP(athlete_entries[[#This Row],[CATEGORY]],Categories!$A$1:$F$106,5,FALSE)</f>
        <v>Female</v>
      </c>
      <c r="H435" s="1" t="str">
        <f>VLOOKUP(athlete_entries[[#This Row],[CATEGORY]],Categories!$A$1:$F$106,6,FALSE)</f>
        <v>A+B G04-D06</v>
      </c>
      <c r="I435" s="1" t="str">
        <f t="array" ref="I435">_xlfn.IFNA(INDEX(Results__5[#All],MATCH(athlete_entries[[#This Row],[CATEGORY]]&amp;athlete_entries[[#This Row],[Name]],Results__5[[#All],[Category]]&amp;Results__5[[#All],[Name]],0),MATCH(athlete_entries[[#Headers],[Result]],Results__5[#Headers],0)),"0. None")</f>
        <v>1. Gold</v>
      </c>
      <c r="J435" s="1" t="str">
        <f>IF(AND(athlete_entries[[#This Row],[Result]]="2. Silver",K435=2),"0. None",IF(AND(athlete_entries[[#This Row],[Result]]="3. Bronze",K435=3),"0. None",athlete_entries[[#This Row],[Result]]))</f>
        <v>1. Gold</v>
      </c>
      <c r="K435" s="1">
        <f>INDEX(Categories_and_entries__2[[#All],[Category]:[Entries]],MATCH(athlete_entries[[#This Row],[CATEGORY]],Categories_and_entries__2[[#All],[Category]],0),MATCH("Entries",Categories_and_entries__2[[#Headers],[Category]:[Entries]],0))</f>
        <v>4</v>
      </c>
      <c r="L435" s="1">
        <f>COUNTIFS(athlete_entries[CATEGORY],athlete_entries[[#This Row],[CATEGORY]],athlete_entries[Club Full],athlete_entries[[#This Row],[Club Full]])</f>
        <v>1</v>
      </c>
      <c r="M435" s="1" t="str">
        <f>INDEX(Participation_Count_Clubs__24[#All],MATCH(athlete_entries[[#This Row],[Club Full]],Participation_Count_Clubs__24[[#All],[Club Full]],0),MATCH("Club Size Entries",Participation_Count_Clubs__24[#Headers],0))</f>
        <v>L</v>
      </c>
    </row>
    <row r="436" spans="1:13" x14ac:dyDescent="0.25">
      <c r="A436" t="s">
        <v>40</v>
      </c>
      <c r="B436" t="s">
        <v>107</v>
      </c>
      <c r="C436" t="s">
        <v>108</v>
      </c>
      <c r="D436" s="1" t="str">
        <f>VLOOKUP(athlete_entries[[#This Row],[CATEGORY]],Categories!$A$1:$F$106,2,FALSE)</f>
        <v>Individual</v>
      </c>
      <c r="E436" s="1" t="str">
        <f>VLOOKUP(athlete_entries[[#This Row],[CATEGORY]],Categories!$A$1:$F$106,3,FALSE)</f>
        <v>Sparring</v>
      </c>
      <c r="F436" s="1" t="str">
        <f>VLOOKUP(athlete_entries[[#This Row],[CATEGORY]],Categories!$A$1:$F$106,4,FALSE)</f>
        <v>Youth</v>
      </c>
      <c r="G436" s="1" t="str">
        <f>VLOOKUP(athlete_entries[[#This Row],[CATEGORY]],Categories!$A$1:$F$106,5,FALSE)</f>
        <v>Female</v>
      </c>
      <c r="H436" s="1" t="str">
        <f>VLOOKUP(athlete_entries[[#This Row],[CATEGORY]],Categories!$A$1:$F$106,6,FALSE)</f>
        <v>A D01-D06</v>
      </c>
      <c r="I436" s="1" t="str">
        <f t="array" ref="I436">_xlfn.IFNA(INDEX(Results__5[#All],MATCH(athlete_entries[[#This Row],[CATEGORY]]&amp;athlete_entries[[#This Row],[Name]],Results__5[[#All],[Category]]&amp;Results__5[[#All],[Name]],0),MATCH(athlete_entries[[#Headers],[Result]],Results__5[#Headers],0)),"0. None")</f>
        <v>3. Bronze</v>
      </c>
      <c r="J436" s="1" t="str">
        <f>IF(AND(athlete_entries[[#This Row],[Result]]="2. Silver",K436=2),"0. None",IF(AND(athlete_entries[[#This Row],[Result]]="3. Bronze",K436=3),"0. None",athlete_entries[[#This Row],[Result]]))</f>
        <v>3. Bronze</v>
      </c>
      <c r="K436" s="1">
        <f>INDEX(Categories_and_entries__2[[#All],[Category]:[Entries]],MATCH(athlete_entries[[#This Row],[CATEGORY]],Categories_and_entries__2[[#All],[Category]],0),MATCH("Entries",Categories_and_entries__2[[#Headers],[Category]:[Entries]],0))</f>
        <v>5</v>
      </c>
      <c r="L436" s="1">
        <f>COUNTIFS(athlete_entries[CATEGORY],athlete_entries[[#This Row],[CATEGORY]],athlete_entries[Club Full],athlete_entries[[#This Row],[Club Full]])</f>
        <v>1</v>
      </c>
      <c r="M436" s="1" t="str">
        <f>INDEX(Participation_Count_Clubs__24[#All],MATCH(athlete_entries[[#This Row],[Club Full]],Participation_Count_Clubs__24[[#All],[Club Full]],0),MATCH("Club Size Entries",Participation_Count_Clubs__24[#Headers],0))</f>
        <v>L</v>
      </c>
    </row>
    <row r="437" spans="1:13" x14ac:dyDescent="0.25">
      <c r="A437" t="s">
        <v>42</v>
      </c>
      <c r="B437" t="s">
        <v>350</v>
      </c>
      <c r="C437" t="s">
        <v>108</v>
      </c>
      <c r="D437" s="1" t="str">
        <f>VLOOKUP(athlete_entries[[#This Row],[CATEGORY]],Categories!$A$1:$F$106,2,FALSE)</f>
        <v>Individual</v>
      </c>
      <c r="E437" s="1" t="str">
        <f>VLOOKUP(athlete_entries[[#This Row],[CATEGORY]],Categories!$A$1:$F$106,3,FALSE)</f>
        <v>Sparring</v>
      </c>
      <c r="F437" s="1" t="str">
        <f>VLOOKUP(athlete_entries[[#This Row],[CATEGORY]],Categories!$A$1:$F$106,4,FALSE)</f>
        <v>Youth</v>
      </c>
      <c r="G437" s="1" t="str">
        <f>VLOOKUP(athlete_entries[[#This Row],[CATEGORY]],Categories!$A$1:$F$106,5,FALSE)</f>
        <v>Female</v>
      </c>
      <c r="H437" s="1" t="str">
        <f>VLOOKUP(athlete_entries[[#This Row],[CATEGORY]],Categories!$A$1:$F$106,6,FALSE)</f>
        <v>A+B G04-D06</v>
      </c>
      <c r="I437" s="1" t="str">
        <f t="array" ref="I437">_xlfn.IFNA(INDEX(Results__5[#All],MATCH(athlete_entries[[#This Row],[CATEGORY]]&amp;athlete_entries[[#This Row],[Name]],Results__5[[#All],[Category]]&amp;Results__5[[#All],[Name]],0),MATCH(athlete_entries[[#Headers],[Result]],Results__5[#Headers],0)),"0. None")</f>
        <v>3. Bronze</v>
      </c>
      <c r="J437" s="1" t="str">
        <f>IF(AND(athlete_entries[[#This Row],[Result]]="2. Silver",K437=2),"0. None",IF(AND(athlete_entries[[#This Row],[Result]]="3. Bronze",K437=3),"0. None",athlete_entries[[#This Row],[Result]]))</f>
        <v>3. Bronze</v>
      </c>
      <c r="K437" s="1">
        <f>INDEX(Categories_and_entries__2[[#All],[Category]:[Entries]],MATCH(athlete_entries[[#This Row],[CATEGORY]],Categories_and_entries__2[[#All],[Category]],0),MATCH("Entries",Categories_and_entries__2[[#Headers],[Category]:[Entries]],0))</f>
        <v>5</v>
      </c>
      <c r="L437" s="1">
        <f>COUNTIFS(athlete_entries[CATEGORY],athlete_entries[[#This Row],[CATEGORY]],athlete_entries[Club Full],athlete_entries[[#This Row],[Club Full]])</f>
        <v>1</v>
      </c>
      <c r="M437" s="1" t="str">
        <f>INDEX(Participation_Count_Clubs__24[#All],MATCH(athlete_entries[[#This Row],[Club Full]],Participation_Count_Clubs__24[[#All],[Club Full]],0),MATCH("Club Size Entries",Participation_Count_Clubs__24[#Headers],0))</f>
        <v>L</v>
      </c>
    </row>
    <row r="438" spans="1:13" x14ac:dyDescent="0.25">
      <c r="A438" t="s">
        <v>44</v>
      </c>
      <c r="B438" t="s">
        <v>588</v>
      </c>
      <c r="C438" t="s">
        <v>108</v>
      </c>
      <c r="D438" s="1" t="str">
        <f>VLOOKUP(athlete_entries[[#This Row],[CATEGORY]],Categories!$A$1:$F$106,2,FALSE)</f>
        <v>Individual</v>
      </c>
      <c r="E438" s="1" t="str">
        <f>VLOOKUP(athlete_entries[[#This Row],[CATEGORY]],Categories!$A$1:$F$106,3,FALSE)</f>
        <v>Sparring</v>
      </c>
      <c r="F438" s="1" t="str">
        <f>VLOOKUP(athlete_entries[[#This Row],[CATEGORY]],Categories!$A$1:$F$106,4,FALSE)</f>
        <v>Youth</v>
      </c>
      <c r="G438" s="1" t="str">
        <f>VLOOKUP(athlete_entries[[#This Row],[CATEGORY]],Categories!$A$1:$F$106,5,FALSE)</f>
        <v>Female</v>
      </c>
      <c r="H438" s="1" t="str">
        <f>VLOOKUP(athlete_entries[[#This Row],[CATEGORY]],Categories!$A$1:$F$106,6,FALSE)</f>
        <v>C G10-G05</v>
      </c>
      <c r="I438" s="1" t="str">
        <f t="array" ref="I438">_xlfn.IFNA(INDEX(Results__5[#All],MATCH(athlete_entries[[#This Row],[CATEGORY]]&amp;athlete_entries[[#This Row],[Name]],Results__5[[#All],[Category]]&amp;Results__5[[#All],[Name]],0),MATCH(athlete_entries[[#Headers],[Result]],Results__5[#Headers],0)),"0. None")</f>
        <v>0. None</v>
      </c>
      <c r="J438" s="1" t="str">
        <f>IF(AND(athlete_entries[[#This Row],[Result]]="2. Silver",K438=2),"0. None",IF(AND(athlete_entries[[#This Row],[Result]]="3. Bronze",K438=3),"0. None",athlete_entries[[#This Row],[Result]]))</f>
        <v>0. None</v>
      </c>
      <c r="K438" s="1">
        <f>INDEX(Categories_and_entries__2[[#All],[Category]:[Entries]],MATCH(athlete_entries[[#This Row],[CATEGORY]],Categories_and_entries__2[[#All],[Category]],0),MATCH("Entries",Categories_and_entries__2[[#Headers],[Category]:[Entries]],0))</f>
        <v>11</v>
      </c>
      <c r="L438" s="1">
        <f>COUNTIFS(athlete_entries[CATEGORY],athlete_entries[[#This Row],[CATEGORY]],athlete_entries[Club Full],athlete_entries[[#This Row],[Club Full]])</f>
        <v>4</v>
      </c>
      <c r="M438" s="1" t="str">
        <f>INDEX(Participation_Count_Clubs__24[#All],MATCH(athlete_entries[[#This Row],[Club Full]],Participation_Count_Clubs__24[[#All],[Club Full]],0),MATCH("Club Size Entries",Participation_Count_Clubs__24[#Headers],0))</f>
        <v>L</v>
      </c>
    </row>
    <row r="439" spans="1:13" x14ac:dyDescent="0.25">
      <c r="A439" t="s">
        <v>44</v>
      </c>
      <c r="B439" t="s">
        <v>590</v>
      </c>
      <c r="C439" t="s">
        <v>108</v>
      </c>
      <c r="D439" s="1" t="str">
        <f>VLOOKUP(athlete_entries[[#This Row],[CATEGORY]],Categories!$A$1:$F$106,2,FALSE)</f>
        <v>Individual</v>
      </c>
      <c r="E439" s="1" t="str">
        <f>VLOOKUP(athlete_entries[[#This Row],[CATEGORY]],Categories!$A$1:$F$106,3,FALSE)</f>
        <v>Sparring</v>
      </c>
      <c r="F439" s="1" t="str">
        <f>VLOOKUP(athlete_entries[[#This Row],[CATEGORY]],Categories!$A$1:$F$106,4,FALSE)</f>
        <v>Youth</v>
      </c>
      <c r="G439" s="1" t="str">
        <f>VLOOKUP(athlete_entries[[#This Row],[CATEGORY]],Categories!$A$1:$F$106,5,FALSE)</f>
        <v>Female</v>
      </c>
      <c r="H439" s="1" t="str">
        <f>VLOOKUP(athlete_entries[[#This Row],[CATEGORY]],Categories!$A$1:$F$106,6,FALSE)</f>
        <v>C G10-G05</v>
      </c>
      <c r="I439" s="1" t="str">
        <f t="array" ref="I439">_xlfn.IFNA(INDEX(Results__5[#All],MATCH(athlete_entries[[#This Row],[CATEGORY]]&amp;athlete_entries[[#This Row],[Name]],Results__5[[#All],[Category]]&amp;Results__5[[#All],[Name]],0),MATCH(athlete_entries[[#Headers],[Result]],Results__5[#Headers],0)),"0. None")</f>
        <v>0. None</v>
      </c>
      <c r="J439" s="1" t="str">
        <f>IF(AND(athlete_entries[[#This Row],[Result]]="2. Silver",K439=2),"0. None",IF(AND(athlete_entries[[#This Row],[Result]]="3. Bronze",K439=3),"0. None",athlete_entries[[#This Row],[Result]]))</f>
        <v>0. None</v>
      </c>
      <c r="K439" s="1">
        <f>INDEX(Categories_and_entries__2[[#All],[Category]:[Entries]],MATCH(athlete_entries[[#This Row],[CATEGORY]],Categories_and_entries__2[[#All],[Category]],0),MATCH("Entries",Categories_and_entries__2[[#Headers],[Category]:[Entries]],0))</f>
        <v>11</v>
      </c>
      <c r="L439" s="1">
        <f>COUNTIFS(athlete_entries[CATEGORY],athlete_entries[[#This Row],[CATEGORY]],athlete_entries[Club Full],athlete_entries[[#This Row],[Club Full]])</f>
        <v>4</v>
      </c>
      <c r="M439" s="1" t="str">
        <f>INDEX(Participation_Count_Clubs__24[#All],MATCH(athlete_entries[[#This Row],[Club Full]],Participation_Count_Clubs__24[[#All],[Club Full]],0),MATCH("Club Size Entries",Participation_Count_Clubs__24[#Headers],0))</f>
        <v>L</v>
      </c>
    </row>
    <row r="440" spans="1:13" x14ac:dyDescent="0.25">
      <c r="A440" t="s">
        <v>44</v>
      </c>
      <c r="B440" t="s">
        <v>592</v>
      </c>
      <c r="C440" t="s">
        <v>108</v>
      </c>
      <c r="D440" s="1" t="str">
        <f>VLOOKUP(athlete_entries[[#This Row],[CATEGORY]],Categories!$A$1:$F$106,2,FALSE)</f>
        <v>Individual</v>
      </c>
      <c r="E440" s="1" t="str">
        <f>VLOOKUP(athlete_entries[[#This Row],[CATEGORY]],Categories!$A$1:$F$106,3,FALSE)</f>
        <v>Sparring</v>
      </c>
      <c r="F440" s="1" t="str">
        <f>VLOOKUP(athlete_entries[[#This Row],[CATEGORY]],Categories!$A$1:$F$106,4,FALSE)</f>
        <v>Youth</v>
      </c>
      <c r="G440" s="1" t="str">
        <f>VLOOKUP(athlete_entries[[#This Row],[CATEGORY]],Categories!$A$1:$F$106,5,FALSE)</f>
        <v>Female</v>
      </c>
      <c r="H440" s="1" t="str">
        <f>VLOOKUP(athlete_entries[[#This Row],[CATEGORY]],Categories!$A$1:$F$106,6,FALSE)</f>
        <v>C G10-G05</v>
      </c>
      <c r="I440" s="1" t="str">
        <f t="array" ref="I440">_xlfn.IFNA(INDEX(Results__5[#All],MATCH(athlete_entries[[#This Row],[CATEGORY]]&amp;athlete_entries[[#This Row],[Name]],Results__5[[#All],[Category]]&amp;Results__5[[#All],[Name]],0),MATCH(athlete_entries[[#Headers],[Result]],Results__5[#Headers],0)),"0. None")</f>
        <v>0. None</v>
      </c>
      <c r="J440" s="1" t="str">
        <f>IF(AND(athlete_entries[[#This Row],[Result]]="2. Silver",K440=2),"0. None",IF(AND(athlete_entries[[#This Row],[Result]]="3. Bronze",K440=3),"0. None",athlete_entries[[#This Row],[Result]]))</f>
        <v>0. None</v>
      </c>
      <c r="K440" s="1">
        <f>INDEX(Categories_and_entries__2[[#All],[Category]:[Entries]],MATCH(athlete_entries[[#This Row],[CATEGORY]],Categories_and_entries__2[[#All],[Category]],0),MATCH("Entries",Categories_and_entries__2[[#Headers],[Category]:[Entries]],0))</f>
        <v>11</v>
      </c>
      <c r="L440" s="1">
        <f>COUNTIFS(athlete_entries[CATEGORY],athlete_entries[[#This Row],[CATEGORY]],athlete_entries[Club Full],athlete_entries[[#This Row],[Club Full]])</f>
        <v>4</v>
      </c>
      <c r="M440" s="1" t="str">
        <f>INDEX(Participation_Count_Clubs__24[#All],MATCH(athlete_entries[[#This Row],[Club Full]],Participation_Count_Clubs__24[[#All],[Club Full]],0),MATCH("Club Size Entries",Participation_Count_Clubs__24[#Headers],0))</f>
        <v>L</v>
      </c>
    </row>
    <row r="441" spans="1:13" x14ac:dyDescent="0.25">
      <c r="A441" t="s">
        <v>44</v>
      </c>
      <c r="B441" t="s">
        <v>497</v>
      </c>
      <c r="C441" t="s">
        <v>108</v>
      </c>
      <c r="D441" s="1" t="str">
        <f>VLOOKUP(athlete_entries[[#This Row],[CATEGORY]],Categories!$A$1:$F$106,2,FALSE)</f>
        <v>Individual</v>
      </c>
      <c r="E441" s="1" t="str">
        <f>VLOOKUP(athlete_entries[[#This Row],[CATEGORY]],Categories!$A$1:$F$106,3,FALSE)</f>
        <v>Sparring</v>
      </c>
      <c r="F441" s="1" t="str">
        <f>VLOOKUP(athlete_entries[[#This Row],[CATEGORY]],Categories!$A$1:$F$106,4,FALSE)</f>
        <v>Youth</v>
      </c>
      <c r="G441" s="1" t="str">
        <f>VLOOKUP(athlete_entries[[#This Row],[CATEGORY]],Categories!$A$1:$F$106,5,FALSE)</f>
        <v>Female</v>
      </c>
      <c r="H441" s="1" t="str">
        <f>VLOOKUP(athlete_entries[[#This Row],[CATEGORY]],Categories!$A$1:$F$106,6,FALSE)</f>
        <v>C G10-G05</v>
      </c>
      <c r="I441" s="1" t="str">
        <f t="array" ref="I441">_xlfn.IFNA(INDEX(Results__5[#All],MATCH(athlete_entries[[#This Row],[CATEGORY]]&amp;athlete_entries[[#This Row],[Name]],Results__5[[#All],[Category]]&amp;Results__5[[#All],[Name]],0),MATCH(athlete_entries[[#Headers],[Result]],Results__5[#Headers],0)),"0. None")</f>
        <v>0. None</v>
      </c>
      <c r="J441" s="1" t="str">
        <f>IF(AND(athlete_entries[[#This Row],[Result]]="2. Silver",K441=2),"0. None",IF(AND(athlete_entries[[#This Row],[Result]]="3. Bronze",K441=3),"0. None",athlete_entries[[#This Row],[Result]]))</f>
        <v>0. None</v>
      </c>
      <c r="K441" s="1">
        <f>INDEX(Categories_and_entries__2[[#All],[Category]:[Entries]],MATCH(athlete_entries[[#This Row],[CATEGORY]],Categories_and_entries__2[[#All],[Category]],0),MATCH("Entries",Categories_and_entries__2[[#Headers],[Category]:[Entries]],0))</f>
        <v>11</v>
      </c>
      <c r="L441" s="1">
        <f>COUNTIFS(athlete_entries[CATEGORY],athlete_entries[[#This Row],[CATEGORY]],athlete_entries[Club Full],athlete_entries[[#This Row],[Club Full]])</f>
        <v>4</v>
      </c>
      <c r="M441" s="1" t="str">
        <f>INDEX(Participation_Count_Clubs__24[#All],MATCH(athlete_entries[[#This Row],[Club Full]],Participation_Count_Clubs__24[[#All],[Club Full]],0),MATCH("Club Size Entries",Participation_Count_Clubs__24[#Headers],0))</f>
        <v>L</v>
      </c>
    </row>
    <row r="442" spans="1:13" x14ac:dyDescent="0.25">
      <c r="A442" t="s">
        <v>45</v>
      </c>
      <c r="B442" t="s">
        <v>587</v>
      </c>
      <c r="C442" t="s">
        <v>108</v>
      </c>
      <c r="D442" s="1" t="str">
        <f>VLOOKUP(athlete_entries[[#This Row],[CATEGORY]],Categories!$A$1:$F$106,2,FALSE)</f>
        <v>Individual</v>
      </c>
      <c r="E442" s="1" t="str">
        <f>VLOOKUP(athlete_entries[[#This Row],[CATEGORY]],Categories!$A$1:$F$106,3,FALSE)</f>
        <v>Sparring</v>
      </c>
      <c r="F442" s="1" t="str">
        <f>VLOOKUP(athlete_entries[[#This Row],[CATEGORY]],Categories!$A$1:$F$106,4,FALSE)</f>
        <v>Youth</v>
      </c>
      <c r="G442" s="1" t="str">
        <f>VLOOKUP(athlete_entries[[#This Row],[CATEGORY]],Categories!$A$1:$F$106,5,FALSE)</f>
        <v>Female</v>
      </c>
      <c r="H442" s="1" t="str">
        <f>VLOOKUP(athlete_entries[[#This Row],[CATEGORY]],Categories!$A$1:$F$106,6,FALSE)</f>
        <v>C G10-G05</v>
      </c>
      <c r="I442" s="1" t="str">
        <f t="array" ref="I442">_xlfn.IFNA(INDEX(Results__5[#All],MATCH(athlete_entries[[#This Row],[CATEGORY]]&amp;athlete_entries[[#This Row],[Name]],Results__5[[#All],[Category]]&amp;Results__5[[#All],[Name]],0),MATCH(athlete_entries[[#Headers],[Result]],Results__5[#Headers],0)),"0. None")</f>
        <v>0. None</v>
      </c>
      <c r="J442" s="1" t="str">
        <f>IF(AND(athlete_entries[[#This Row],[Result]]="2. Silver",K442=2),"0. None",IF(AND(athlete_entries[[#This Row],[Result]]="3. Bronze",K442=3),"0. None",athlete_entries[[#This Row],[Result]]))</f>
        <v>0. None</v>
      </c>
      <c r="K442" s="1">
        <f>INDEX(Categories_and_entries__2[[#All],[Category]:[Entries]],MATCH(athlete_entries[[#This Row],[CATEGORY]],Categories_and_entries__2[[#All],[Category]],0),MATCH("Entries",Categories_and_entries__2[[#Headers],[Category]:[Entries]],0))</f>
        <v>17</v>
      </c>
      <c r="L442" s="1">
        <f>COUNTIFS(athlete_entries[CATEGORY],athlete_entries[[#This Row],[CATEGORY]],athlete_entries[Club Full],athlete_entries[[#This Row],[Club Full]])</f>
        <v>3</v>
      </c>
      <c r="M442" s="1" t="str">
        <f>INDEX(Participation_Count_Clubs__24[#All],MATCH(athlete_entries[[#This Row],[Club Full]],Participation_Count_Clubs__24[[#All],[Club Full]],0),MATCH("Club Size Entries",Participation_Count_Clubs__24[#Headers],0))</f>
        <v>L</v>
      </c>
    </row>
    <row r="443" spans="1:13" x14ac:dyDescent="0.25">
      <c r="A443" t="s">
        <v>45</v>
      </c>
      <c r="B443" t="s">
        <v>578</v>
      </c>
      <c r="C443" t="s">
        <v>108</v>
      </c>
      <c r="D443" s="1" t="str">
        <f>VLOOKUP(athlete_entries[[#This Row],[CATEGORY]],Categories!$A$1:$F$106,2,FALSE)</f>
        <v>Individual</v>
      </c>
      <c r="E443" s="1" t="str">
        <f>VLOOKUP(athlete_entries[[#This Row],[CATEGORY]],Categories!$A$1:$F$106,3,FALSE)</f>
        <v>Sparring</v>
      </c>
      <c r="F443" s="1" t="str">
        <f>VLOOKUP(athlete_entries[[#This Row],[CATEGORY]],Categories!$A$1:$F$106,4,FALSE)</f>
        <v>Youth</v>
      </c>
      <c r="G443" s="1" t="str">
        <f>VLOOKUP(athlete_entries[[#This Row],[CATEGORY]],Categories!$A$1:$F$106,5,FALSE)</f>
        <v>Female</v>
      </c>
      <c r="H443" s="1" t="str">
        <f>VLOOKUP(athlete_entries[[#This Row],[CATEGORY]],Categories!$A$1:$F$106,6,FALSE)</f>
        <v>C G10-G05</v>
      </c>
      <c r="I443" s="1" t="str">
        <f t="array" ref="I443">_xlfn.IFNA(INDEX(Results__5[#All],MATCH(athlete_entries[[#This Row],[CATEGORY]]&amp;athlete_entries[[#This Row],[Name]],Results__5[[#All],[Category]]&amp;Results__5[[#All],[Name]],0),MATCH(athlete_entries[[#Headers],[Result]],Results__5[#Headers],0)),"0. None")</f>
        <v>0. None</v>
      </c>
      <c r="J443" s="1" t="str">
        <f>IF(AND(athlete_entries[[#This Row],[Result]]="2. Silver",K443=2),"0. None",IF(AND(athlete_entries[[#This Row],[Result]]="3. Bronze",K443=3),"0. None",athlete_entries[[#This Row],[Result]]))</f>
        <v>0. None</v>
      </c>
      <c r="K443" s="1">
        <f>INDEX(Categories_and_entries__2[[#All],[Category]:[Entries]],MATCH(athlete_entries[[#This Row],[CATEGORY]],Categories_and_entries__2[[#All],[Category]],0),MATCH("Entries",Categories_and_entries__2[[#Headers],[Category]:[Entries]],0))</f>
        <v>17</v>
      </c>
      <c r="L443" s="1">
        <f>COUNTIFS(athlete_entries[CATEGORY],athlete_entries[[#This Row],[CATEGORY]],athlete_entries[Club Full],athlete_entries[[#This Row],[Club Full]])</f>
        <v>3</v>
      </c>
      <c r="M443" s="1" t="str">
        <f>INDEX(Participation_Count_Clubs__24[#All],MATCH(athlete_entries[[#This Row],[Club Full]],Participation_Count_Clubs__24[[#All],[Club Full]],0),MATCH("Club Size Entries",Participation_Count_Clubs__24[#Headers],0))</f>
        <v>L</v>
      </c>
    </row>
    <row r="444" spans="1:13" x14ac:dyDescent="0.25">
      <c r="A444" t="s">
        <v>45</v>
      </c>
      <c r="B444" t="s">
        <v>593</v>
      </c>
      <c r="C444" t="s">
        <v>108</v>
      </c>
      <c r="D444" s="1" t="str">
        <f>VLOOKUP(athlete_entries[[#This Row],[CATEGORY]],Categories!$A$1:$F$106,2,FALSE)</f>
        <v>Individual</v>
      </c>
      <c r="E444" s="1" t="str">
        <f>VLOOKUP(athlete_entries[[#This Row],[CATEGORY]],Categories!$A$1:$F$106,3,FALSE)</f>
        <v>Sparring</v>
      </c>
      <c r="F444" s="1" t="str">
        <f>VLOOKUP(athlete_entries[[#This Row],[CATEGORY]],Categories!$A$1:$F$106,4,FALSE)</f>
        <v>Youth</v>
      </c>
      <c r="G444" s="1" t="str">
        <f>VLOOKUP(athlete_entries[[#This Row],[CATEGORY]],Categories!$A$1:$F$106,5,FALSE)</f>
        <v>Female</v>
      </c>
      <c r="H444" s="1" t="str">
        <f>VLOOKUP(athlete_entries[[#This Row],[CATEGORY]],Categories!$A$1:$F$106,6,FALSE)</f>
        <v>C G10-G05</v>
      </c>
      <c r="I444" s="1" t="str">
        <f t="array" ref="I444">_xlfn.IFNA(INDEX(Results__5[#All],MATCH(athlete_entries[[#This Row],[CATEGORY]]&amp;athlete_entries[[#This Row],[Name]],Results__5[[#All],[Category]]&amp;Results__5[[#All],[Name]],0),MATCH(athlete_entries[[#Headers],[Result]],Results__5[#Headers],0)),"0. None")</f>
        <v>0. None</v>
      </c>
      <c r="J444" s="1" t="str">
        <f>IF(AND(athlete_entries[[#This Row],[Result]]="2. Silver",K444=2),"0. None",IF(AND(athlete_entries[[#This Row],[Result]]="3. Bronze",K444=3),"0. None",athlete_entries[[#This Row],[Result]]))</f>
        <v>0. None</v>
      </c>
      <c r="K444" s="1">
        <f>INDEX(Categories_and_entries__2[[#All],[Category]:[Entries]],MATCH(athlete_entries[[#This Row],[CATEGORY]],Categories_and_entries__2[[#All],[Category]],0),MATCH("Entries",Categories_and_entries__2[[#Headers],[Category]:[Entries]],0))</f>
        <v>17</v>
      </c>
      <c r="L444" s="1">
        <f>COUNTIFS(athlete_entries[CATEGORY],athlete_entries[[#This Row],[CATEGORY]],athlete_entries[Club Full],athlete_entries[[#This Row],[Club Full]])</f>
        <v>3</v>
      </c>
      <c r="M444" s="1" t="str">
        <f>INDEX(Participation_Count_Clubs__24[#All],MATCH(athlete_entries[[#This Row],[Club Full]],Participation_Count_Clubs__24[[#All],[Club Full]],0),MATCH("Club Size Entries",Participation_Count_Clubs__24[#Headers],0))</f>
        <v>L</v>
      </c>
    </row>
    <row r="445" spans="1:13" x14ac:dyDescent="0.25">
      <c r="A445" t="s">
        <v>46</v>
      </c>
      <c r="B445" t="s">
        <v>565</v>
      </c>
      <c r="C445" t="s">
        <v>108</v>
      </c>
      <c r="D445" s="1" t="str">
        <f>VLOOKUP(athlete_entries[[#This Row],[CATEGORY]],Categories!$A$1:$F$106,2,FALSE)</f>
        <v>Individual</v>
      </c>
      <c r="E445" s="1" t="str">
        <f>VLOOKUP(athlete_entries[[#This Row],[CATEGORY]],Categories!$A$1:$F$106,3,FALSE)</f>
        <v>Sparring</v>
      </c>
      <c r="F445" s="1" t="str">
        <f>VLOOKUP(athlete_entries[[#This Row],[CATEGORY]],Categories!$A$1:$F$106,4,FALSE)</f>
        <v>Youth</v>
      </c>
      <c r="G445" s="1" t="str">
        <f>VLOOKUP(athlete_entries[[#This Row],[CATEGORY]],Categories!$A$1:$F$106,5,FALSE)</f>
        <v>Female</v>
      </c>
      <c r="H445" s="1" t="str">
        <f>VLOOKUP(athlete_entries[[#This Row],[CATEGORY]],Categories!$A$1:$F$106,6,FALSE)</f>
        <v>C G10-G05</v>
      </c>
      <c r="I445" s="1" t="str">
        <f t="array" ref="I445">_xlfn.IFNA(INDEX(Results__5[#All],MATCH(athlete_entries[[#This Row],[CATEGORY]]&amp;athlete_entries[[#This Row],[Name]],Results__5[[#All],[Category]]&amp;Results__5[[#All],[Name]],0),MATCH(athlete_entries[[#Headers],[Result]],Results__5[#Headers],0)),"0. None")</f>
        <v>0. None</v>
      </c>
      <c r="J445" s="1" t="str">
        <f>IF(AND(athlete_entries[[#This Row],[Result]]="2. Silver",K445=2),"0. None",IF(AND(athlete_entries[[#This Row],[Result]]="3. Bronze",K445=3),"0. None",athlete_entries[[#This Row],[Result]]))</f>
        <v>0. None</v>
      </c>
      <c r="K445" s="1">
        <f>INDEX(Categories_and_entries__2[[#All],[Category]:[Entries]],MATCH(athlete_entries[[#This Row],[CATEGORY]],Categories_and_entries__2[[#All],[Category]],0),MATCH("Entries",Categories_and_entries__2[[#Headers],[Category]:[Entries]],0))</f>
        <v>20</v>
      </c>
      <c r="L445" s="1">
        <f>COUNTIFS(athlete_entries[CATEGORY],athlete_entries[[#This Row],[CATEGORY]],athlete_entries[Club Full],athlete_entries[[#This Row],[Club Full]])</f>
        <v>2</v>
      </c>
      <c r="M445" s="1" t="str">
        <f>INDEX(Participation_Count_Clubs__24[#All],MATCH(athlete_entries[[#This Row],[Club Full]],Participation_Count_Clubs__24[[#All],[Club Full]],0),MATCH("Club Size Entries",Participation_Count_Clubs__24[#Headers],0))</f>
        <v>L</v>
      </c>
    </row>
    <row r="446" spans="1:13" x14ac:dyDescent="0.25">
      <c r="A446" t="s">
        <v>46</v>
      </c>
      <c r="B446" t="s">
        <v>566</v>
      </c>
      <c r="C446" t="s">
        <v>108</v>
      </c>
      <c r="D446" s="1" t="str">
        <f>VLOOKUP(athlete_entries[[#This Row],[CATEGORY]],Categories!$A$1:$F$106,2,FALSE)</f>
        <v>Individual</v>
      </c>
      <c r="E446" s="1" t="str">
        <f>VLOOKUP(athlete_entries[[#This Row],[CATEGORY]],Categories!$A$1:$F$106,3,FALSE)</f>
        <v>Sparring</v>
      </c>
      <c r="F446" s="1" t="str">
        <f>VLOOKUP(athlete_entries[[#This Row],[CATEGORY]],Categories!$A$1:$F$106,4,FALSE)</f>
        <v>Youth</v>
      </c>
      <c r="G446" s="1" t="str">
        <f>VLOOKUP(athlete_entries[[#This Row],[CATEGORY]],Categories!$A$1:$F$106,5,FALSE)</f>
        <v>Female</v>
      </c>
      <c r="H446" s="1" t="str">
        <f>VLOOKUP(athlete_entries[[#This Row],[CATEGORY]],Categories!$A$1:$F$106,6,FALSE)</f>
        <v>C G10-G05</v>
      </c>
      <c r="I446" s="1" t="str">
        <f t="array" ref="I446">_xlfn.IFNA(INDEX(Results__5[#All],MATCH(athlete_entries[[#This Row],[CATEGORY]]&amp;athlete_entries[[#This Row],[Name]],Results__5[[#All],[Category]]&amp;Results__5[[#All],[Name]],0),MATCH(athlete_entries[[#Headers],[Result]],Results__5[#Headers],0)),"0. None")</f>
        <v>0. None</v>
      </c>
      <c r="J446" s="1" t="str">
        <f>IF(AND(athlete_entries[[#This Row],[Result]]="2. Silver",K446=2),"0. None",IF(AND(athlete_entries[[#This Row],[Result]]="3. Bronze",K446=3),"0. None",athlete_entries[[#This Row],[Result]]))</f>
        <v>0. None</v>
      </c>
      <c r="K446" s="1">
        <f>INDEX(Categories_and_entries__2[[#All],[Category]:[Entries]],MATCH(athlete_entries[[#This Row],[CATEGORY]],Categories_and_entries__2[[#All],[Category]],0),MATCH("Entries",Categories_and_entries__2[[#Headers],[Category]:[Entries]],0))</f>
        <v>20</v>
      </c>
      <c r="L446" s="1">
        <f>COUNTIFS(athlete_entries[CATEGORY],athlete_entries[[#This Row],[CATEGORY]],athlete_entries[Club Full],athlete_entries[[#This Row],[Club Full]])</f>
        <v>2</v>
      </c>
      <c r="M446" s="1" t="str">
        <f>INDEX(Participation_Count_Clubs__24[#All],MATCH(athlete_entries[[#This Row],[Club Full]],Participation_Count_Clubs__24[[#All],[Club Full]],0),MATCH("Club Size Entries",Participation_Count_Clubs__24[#Headers],0))</f>
        <v>L</v>
      </c>
    </row>
    <row r="447" spans="1:13" x14ac:dyDescent="0.25">
      <c r="A447" t="s">
        <v>47</v>
      </c>
      <c r="B447" t="s">
        <v>688</v>
      </c>
      <c r="C447" t="s">
        <v>108</v>
      </c>
      <c r="D447" s="1" t="str">
        <f>VLOOKUP(athlete_entries[[#This Row],[CATEGORY]],Categories!$A$1:$F$106,2,FALSE)</f>
        <v>Individual</v>
      </c>
      <c r="E447" s="1" t="str">
        <f>VLOOKUP(athlete_entries[[#This Row],[CATEGORY]],Categories!$A$1:$F$106,3,FALSE)</f>
        <v>Sparring</v>
      </c>
      <c r="F447" s="1" t="str">
        <f>VLOOKUP(athlete_entries[[#This Row],[CATEGORY]],Categories!$A$1:$F$106,4,FALSE)</f>
        <v>Youth</v>
      </c>
      <c r="G447" s="1" t="str">
        <f>VLOOKUP(athlete_entries[[#This Row],[CATEGORY]],Categories!$A$1:$F$106,5,FALSE)</f>
        <v>Female</v>
      </c>
      <c r="H447" s="1" t="str">
        <f>VLOOKUP(athlete_entries[[#This Row],[CATEGORY]],Categories!$A$1:$F$106,6,FALSE)</f>
        <v>C G10-G05</v>
      </c>
      <c r="I447" s="1" t="str">
        <f t="array" ref="I447">_xlfn.IFNA(INDEX(Results__5[#All],MATCH(athlete_entries[[#This Row],[CATEGORY]]&amp;athlete_entries[[#This Row],[Name]],Results__5[[#All],[Category]]&amp;Results__5[[#All],[Name]],0),MATCH(athlete_entries[[#Headers],[Result]],Results__5[#Headers],0)),"0. None")</f>
        <v>0. None</v>
      </c>
      <c r="J447" s="1" t="str">
        <f>IF(AND(athlete_entries[[#This Row],[Result]]="2. Silver",K447=2),"0. None",IF(AND(athlete_entries[[#This Row],[Result]]="3. Bronze",K447=3),"0. None",athlete_entries[[#This Row],[Result]]))</f>
        <v>0. None</v>
      </c>
      <c r="K447" s="1">
        <f>INDEX(Categories_and_entries__2[[#All],[Category]:[Entries]],MATCH(athlete_entries[[#This Row],[CATEGORY]],Categories_and_entries__2[[#All],[Category]],0),MATCH("Entries",Categories_and_entries__2[[#Headers],[Category]:[Entries]],0))</f>
        <v>10</v>
      </c>
      <c r="L447" s="1">
        <f>COUNTIFS(athlete_entries[CATEGORY],athlete_entries[[#This Row],[CATEGORY]],athlete_entries[Club Full],athlete_entries[[#This Row],[Club Full]])</f>
        <v>1</v>
      </c>
      <c r="M447" s="1" t="str">
        <f>INDEX(Participation_Count_Clubs__24[#All],MATCH(athlete_entries[[#This Row],[Club Full]],Participation_Count_Clubs__24[[#All],[Club Full]],0),MATCH("Club Size Entries",Participation_Count_Clubs__24[#Headers],0))</f>
        <v>L</v>
      </c>
    </row>
    <row r="448" spans="1:13" x14ac:dyDescent="0.25">
      <c r="A448" t="s">
        <v>48</v>
      </c>
      <c r="B448" t="s">
        <v>279</v>
      </c>
      <c r="C448" t="s">
        <v>108</v>
      </c>
      <c r="D448" s="1" t="str">
        <f>VLOOKUP(athlete_entries[[#This Row],[CATEGORY]],Categories!$A$1:$F$106,2,FALSE)</f>
        <v>Individual</v>
      </c>
      <c r="E448" s="1" t="str">
        <f>VLOOKUP(athlete_entries[[#This Row],[CATEGORY]],Categories!$A$1:$F$106,3,FALSE)</f>
        <v>Sparring</v>
      </c>
      <c r="F448" s="1" t="str">
        <f>VLOOKUP(athlete_entries[[#This Row],[CATEGORY]],Categories!$A$1:$F$106,4,FALSE)</f>
        <v>Youth</v>
      </c>
      <c r="G448" s="1" t="str">
        <f>VLOOKUP(athlete_entries[[#This Row],[CATEGORY]],Categories!$A$1:$F$106,5,FALSE)</f>
        <v>Male</v>
      </c>
      <c r="H448" s="1" t="str">
        <f>VLOOKUP(athlete_entries[[#This Row],[CATEGORY]],Categories!$A$1:$F$106,6,FALSE)</f>
        <v>A+B G04-D06</v>
      </c>
      <c r="I448" s="1" t="str">
        <f t="array" ref="I448">_xlfn.IFNA(INDEX(Results__5[#All],MATCH(athlete_entries[[#This Row],[CATEGORY]]&amp;athlete_entries[[#This Row],[Name]],Results__5[[#All],[Category]]&amp;Results__5[[#All],[Name]],0),MATCH(athlete_entries[[#Headers],[Result]],Results__5[#Headers],0)),"0. None")</f>
        <v>2. Silver</v>
      </c>
      <c r="J448" s="1" t="str">
        <f>IF(AND(athlete_entries[[#This Row],[Result]]="2. Silver",K448=2),"0. None",IF(AND(athlete_entries[[#This Row],[Result]]="3. Bronze",K448=3),"0. None",athlete_entries[[#This Row],[Result]]))</f>
        <v>2. Silver</v>
      </c>
      <c r="K448" s="1">
        <f>INDEX(Categories_and_entries__2[[#All],[Category]:[Entries]],MATCH(athlete_entries[[#This Row],[CATEGORY]],Categories_and_entries__2[[#All],[Category]],0),MATCH("Entries",Categories_and_entries__2[[#Headers],[Category]:[Entries]],0))</f>
        <v>12</v>
      </c>
      <c r="L448" s="1">
        <f>COUNTIFS(athlete_entries[CATEGORY],athlete_entries[[#This Row],[CATEGORY]],athlete_entries[Club Full],athlete_entries[[#This Row],[Club Full]])</f>
        <v>1</v>
      </c>
      <c r="M448" s="1" t="str">
        <f>INDEX(Participation_Count_Clubs__24[#All],MATCH(athlete_entries[[#This Row],[Club Full]],Participation_Count_Clubs__24[[#All],[Club Full]],0),MATCH("Club Size Entries",Participation_Count_Clubs__24[#Headers],0))</f>
        <v>L</v>
      </c>
    </row>
    <row r="449" spans="1:13" x14ac:dyDescent="0.25">
      <c r="A449" t="s">
        <v>49</v>
      </c>
      <c r="B449" t="s">
        <v>518</v>
      </c>
      <c r="C449" t="s">
        <v>108</v>
      </c>
      <c r="D449" s="1" t="str">
        <f>VLOOKUP(athlete_entries[[#This Row],[CATEGORY]],Categories!$A$1:$F$106,2,FALSE)</f>
        <v>Individual</v>
      </c>
      <c r="E449" s="1" t="str">
        <f>VLOOKUP(athlete_entries[[#This Row],[CATEGORY]],Categories!$A$1:$F$106,3,FALSE)</f>
        <v>Sparring</v>
      </c>
      <c r="F449" s="1" t="str">
        <f>VLOOKUP(athlete_entries[[#This Row],[CATEGORY]],Categories!$A$1:$F$106,4,FALSE)</f>
        <v>Youth</v>
      </c>
      <c r="G449" s="1" t="str">
        <f>VLOOKUP(athlete_entries[[#This Row],[CATEGORY]],Categories!$A$1:$F$106,5,FALSE)</f>
        <v>Male</v>
      </c>
      <c r="H449" s="1" t="str">
        <f>VLOOKUP(athlete_entries[[#This Row],[CATEGORY]],Categories!$A$1:$F$106,6,FALSE)</f>
        <v>A+B G04-D06</v>
      </c>
      <c r="I449" s="1" t="str">
        <f t="array" ref="I449">_xlfn.IFNA(INDEX(Results__5[#All],MATCH(athlete_entries[[#This Row],[CATEGORY]]&amp;athlete_entries[[#This Row],[Name]],Results__5[[#All],[Category]]&amp;Results__5[[#All],[Name]],0),MATCH(athlete_entries[[#Headers],[Result]],Results__5[#Headers],0)),"0. None")</f>
        <v>0. None</v>
      </c>
      <c r="J449" s="1" t="str">
        <f>IF(AND(athlete_entries[[#This Row],[Result]]="2. Silver",K449=2),"0. None",IF(AND(athlete_entries[[#This Row],[Result]]="3. Bronze",K449=3),"0. None",athlete_entries[[#This Row],[Result]]))</f>
        <v>0. None</v>
      </c>
      <c r="K449" s="1">
        <f>INDEX(Categories_and_entries__2[[#All],[Category]:[Entries]],MATCH(athlete_entries[[#This Row],[CATEGORY]],Categories_and_entries__2[[#All],[Category]],0),MATCH("Entries",Categories_and_entries__2[[#Headers],[Category]:[Entries]],0))</f>
        <v>10</v>
      </c>
      <c r="L449" s="1">
        <f>COUNTIFS(athlete_entries[CATEGORY],athlete_entries[[#This Row],[CATEGORY]],athlete_entries[Club Full],athlete_entries[[#This Row],[Club Full]])</f>
        <v>2</v>
      </c>
      <c r="M449" s="1" t="str">
        <f>INDEX(Participation_Count_Clubs__24[#All],MATCH(athlete_entries[[#This Row],[Club Full]],Participation_Count_Clubs__24[[#All],[Club Full]],0),MATCH("Club Size Entries",Participation_Count_Clubs__24[#Headers],0))</f>
        <v>L</v>
      </c>
    </row>
    <row r="450" spans="1:13" x14ac:dyDescent="0.25">
      <c r="A450" t="s">
        <v>49</v>
      </c>
      <c r="B450" t="s">
        <v>599</v>
      </c>
      <c r="C450" t="s">
        <v>108</v>
      </c>
      <c r="D450" s="1" t="str">
        <f>VLOOKUP(athlete_entries[[#This Row],[CATEGORY]],Categories!$A$1:$F$106,2,FALSE)</f>
        <v>Individual</v>
      </c>
      <c r="E450" s="1" t="str">
        <f>VLOOKUP(athlete_entries[[#This Row],[CATEGORY]],Categories!$A$1:$F$106,3,FALSE)</f>
        <v>Sparring</v>
      </c>
      <c r="F450" s="1" t="str">
        <f>VLOOKUP(athlete_entries[[#This Row],[CATEGORY]],Categories!$A$1:$F$106,4,FALSE)</f>
        <v>Youth</v>
      </c>
      <c r="G450" s="1" t="str">
        <f>VLOOKUP(athlete_entries[[#This Row],[CATEGORY]],Categories!$A$1:$F$106,5,FALSE)</f>
        <v>Male</v>
      </c>
      <c r="H450" s="1" t="str">
        <f>VLOOKUP(athlete_entries[[#This Row],[CATEGORY]],Categories!$A$1:$F$106,6,FALSE)</f>
        <v>A+B G04-D06</v>
      </c>
      <c r="I450" s="1" t="str">
        <f t="array" ref="I450">_xlfn.IFNA(INDEX(Results__5[#All],MATCH(athlete_entries[[#This Row],[CATEGORY]]&amp;athlete_entries[[#This Row],[Name]],Results__5[[#All],[Category]]&amp;Results__5[[#All],[Name]],0),MATCH(athlete_entries[[#Headers],[Result]],Results__5[#Headers],0)),"0. None")</f>
        <v>0. None</v>
      </c>
      <c r="J450" s="1" t="str">
        <f>IF(AND(athlete_entries[[#This Row],[Result]]="2. Silver",K450=2),"0. None",IF(AND(athlete_entries[[#This Row],[Result]]="3. Bronze",K450=3),"0. None",athlete_entries[[#This Row],[Result]]))</f>
        <v>0. None</v>
      </c>
      <c r="K450" s="1">
        <f>INDEX(Categories_and_entries__2[[#All],[Category]:[Entries]],MATCH(athlete_entries[[#This Row],[CATEGORY]],Categories_and_entries__2[[#All],[Category]],0),MATCH("Entries",Categories_and_entries__2[[#Headers],[Category]:[Entries]],0))</f>
        <v>10</v>
      </c>
      <c r="L450" s="1">
        <f>COUNTIFS(athlete_entries[CATEGORY],athlete_entries[[#This Row],[CATEGORY]],athlete_entries[Club Full],athlete_entries[[#This Row],[Club Full]])</f>
        <v>2</v>
      </c>
      <c r="M450" s="1" t="str">
        <f>INDEX(Participation_Count_Clubs__24[#All],MATCH(athlete_entries[[#This Row],[Club Full]],Participation_Count_Clubs__24[[#All],[Club Full]],0),MATCH("Club Size Entries",Participation_Count_Clubs__24[#Headers],0))</f>
        <v>L</v>
      </c>
    </row>
    <row r="451" spans="1:13" x14ac:dyDescent="0.25">
      <c r="A451" t="s">
        <v>52</v>
      </c>
      <c r="B451" t="s">
        <v>120</v>
      </c>
      <c r="C451" t="s">
        <v>108</v>
      </c>
      <c r="D451" s="1" t="str">
        <f>VLOOKUP(athlete_entries[[#This Row],[CATEGORY]],Categories!$A$1:$F$106,2,FALSE)</f>
        <v>Individual</v>
      </c>
      <c r="E451" s="1" t="str">
        <f>VLOOKUP(athlete_entries[[#This Row],[CATEGORY]],Categories!$A$1:$F$106,3,FALSE)</f>
        <v>Sparring</v>
      </c>
      <c r="F451" s="1" t="str">
        <f>VLOOKUP(athlete_entries[[#This Row],[CATEGORY]],Categories!$A$1:$F$106,4,FALSE)</f>
        <v>Youth</v>
      </c>
      <c r="G451" s="1" t="str">
        <f>VLOOKUP(athlete_entries[[#This Row],[CATEGORY]],Categories!$A$1:$F$106,5,FALSE)</f>
        <v>Male</v>
      </c>
      <c r="H451" s="1" t="str">
        <f>VLOOKUP(athlete_entries[[#This Row],[CATEGORY]],Categories!$A$1:$F$106,6,FALSE)</f>
        <v>B G04-G01</v>
      </c>
      <c r="I451" s="1" t="str">
        <f t="array" ref="I451">_xlfn.IFNA(INDEX(Results__5[#All],MATCH(athlete_entries[[#This Row],[CATEGORY]]&amp;athlete_entries[[#This Row],[Name]],Results__5[[#All],[Category]]&amp;Results__5[[#All],[Name]],0),MATCH(athlete_entries[[#Headers],[Result]],Results__5[#Headers],0)),"0. None")</f>
        <v>3. Bronze</v>
      </c>
      <c r="J451" s="1" t="str">
        <f>IF(AND(athlete_entries[[#This Row],[Result]]="2. Silver",K451=2),"0. None",IF(AND(athlete_entries[[#This Row],[Result]]="3. Bronze",K451=3),"0. None",athlete_entries[[#This Row],[Result]]))</f>
        <v>3. Bronze</v>
      </c>
      <c r="K451" s="1">
        <f>INDEX(Categories_and_entries__2[[#All],[Category]:[Entries]],MATCH(athlete_entries[[#This Row],[CATEGORY]],Categories_and_entries__2[[#All],[Category]],0),MATCH("Entries",Categories_and_entries__2[[#Headers],[Category]:[Entries]],0))</f>
        <v>6</v>
      </c>
      <c r="L451" s="1">
        <f>COUNTIFS(athlete_entries[CATEGORY],athlete_entries[[#This Row],[CATEGORY]],athlete_entries[Club Full],athlete_entries[[#This Row],[Club Full]])</f>
        <v>2</v>
      </c>
      <c r="M451" s="1" t="str">
        <f>INDEX(Participation_Count_Clubs__24[#All],MATCH(athlete_entries[[#This Row],[Club Full]],Participation_Count_Clubs__24[[#All],[Club Full]],0),MATCH("Club Size Entries",Participation_Count_Clubs__24[#Headers],0))</f>
        <v>L</v>
      </c>
    </row>
    <row r="452" spans="1:13" x14ac:dyDescent="0.25">
      <c r="A452" t="s">
        <v>52</v>
      </c>
      <c r="B452" t="s">
        <v>287</v>
      </c>
      <c r="C452" t="s">
        <v>108</v>
      </c>
      <c r="D452" s="1" t="str">
        <f>VLOOKUP(athlete_entries[[#This Row],[CATEGORY]],Categories!$A$1:$F$106,2,FALSE)</f>
        <v>Individual</v>
      </c>
      <c r="E452" s="1" t="str">
        <f>VLOOKUP(athlete_entries[[#This Row],[CATEGORY]],Categories!$A$1:$F$106,3,FALSE)</f>
        <v>Sparring</v>
      </c>
      <c r="F452" s="1" t="str">
        <f>VLOOKUP(athlete_entries[[#This Row],[CATEGORY]],Categories!$A$1:$F$106,4,FALSE)</f>
        <v>Youth</v>
      </c>
      <c r="G452" s="1" t="str">
        <f>VLOOKUP(athlete_entries[[#This Row],[CATEGORY]],Categories!$A$1:$F$106,5,FALSE)</f>
        <v>Male</v>
      </c>
      <c r="H452" s="1" t="str">
        <f>VLOOKUP(athlete_entries[[#This Row],[CATEGORY]],Categories!$A$1:$F$106,6,FALSE)</f>
        <v>B G04-G01</v>
      </c>
      <c r="I452" s="1" t="str">
        <f t="array" ref="I452">_xlfn.IFNA(INDEX(Results__5[#All],MATCH(athlete_entries[[#This Row],[CATEGORY]]&amp;athlete_entries[[#This Row],[Name]],Results__5[[#All],[Category]]&amp;Results__5[[#All],[Name]],0),MATCH(athlete_entries[[#Headers],[Result]],Results__5[#Headers],0)),"0. None")</f>
        <v>2. Silver</v>
      </c>
      <c r="J452" s="1" t="str">
        <f>IF(AND(athlete_entries[[#This Row],[Result]]="2. Silver",K452=2),"0. None",IF(AND(athlete_entries[[#This Row],[Result]]="3. Bronze",K452=3),"0. None",athlete_entries[[#This Row],[Result]]))</f>
        <v>2. Silver</v>
      </c>
      <c r="K452" s="1">
        <f>INDEX(Categories_and_entries__2[[#All],[Category]:[Entries]],MATCH(athlete_entries[[#This Row],[CATEGORY]],Categories_and_entries__2[[#All],[Category]],0),MATCH("Entries",Categories_and_entries__2[[#Headers],[Category]:[Entries]],0))</f>
        <v>6</v>
      </c>
      <c r="L452" s="1">
        <f>COUNTIFS(athlete_entries[CATEGORY],athlete_entries[[#This Row],[CATEGORY]],athlete_entries[Club Full],athlete_entries[[#This Row],[Club Full]])</f>
        <v>2</v>
      </c>
      <c r="M452" s="1" t="str">
        <f>INDEX(Participation_Count_Clubs__24[#All],MATCH(athlete_entries[[#This Row],[Club Full]],Participation_Count_Clubs__24[[#All],[Club Full]],0),MATCH("Club Size Entries",Participation_Count_Clubs__24[#Headers],0))</f>
        <v>L</v>
      </c>
    </row>
    <row r="453" spans="1:13" x14ac:dyDescent="0.25">
      <c r="A453" t="s">
        <v>53</v>
      </c>
      <c r="B453" t="s">
        <v>638</v>
      </c>
      <c r="C453" t="s">
        <v>108</v>
      </c>
      <c r="D453" s="1" t="str">
        <f>VLOOKUP(athlete_entries[[#This Row],[CATEGORY]],Categories!$A$1:$F$106,2,FALSE)</f>
        <v>Individual</v>
      </c>
      <c r="E453" s="1" t="str">
        <f>VLOOKUP(athlete_entries[[#This Row],[CATEGORY]],Categories!$A$1:$F$106,3,FALSE)</f>
        <v>Sparring</v>
      </c>
      <c r="F453" s="1" t="str">
        <f>VLOOKUP(athlete_entries[[#This Row],[CATEGORY]],Categories!$A$1:$F$106,4,FALSE)</f>
        <v>Youth</v>
      </c>
      <c r="G453" s="1" t="str">
        <f>VLOOKUP(athlete_entries[[#This Row],[CATEGORY]],Categories!$A$1:$F$106,5,FALSE)</f>
        <v>Male</v>
      </c>
      <c r="H453" s="1" t="str">
        <f>VLOOKUP(athlete_entries[[#This Row],[CATEGORY]],Categories!$A$1:$F$106,6,FALSE)</f>
        <v>C G10-G05</v>
      </c>
      <c r="I453" s="1" t="str">
        <f t="array" ref="I453">_xlfn.IFNA(INDEX(Results__5[#All],MATCH(athlete_entries[[#This Row],[CATEGORY]]&amp;athlete_entries[[#This Row],[Name]],Results__5[[#All],[Category]]&amp;Results__5[[#All],[Name]],0),MATCH(athlete_entries[[#Headers],[Result]],Results__5[#Headers],0)),"0. None")</f>
        <v>0. None</v>
      </c>
      <c r="J453" s="1" t="str">
        <f>IF(AND(athlete_entries[[#This Row],[Result]]="2. Silver",K453=2),"0. None",IF(AND(athlete_entries[[#This Row],[Result]]="3. Bronze",K453=3),"0. None",athlete_entries[[#This Row],[Result]]))</f>
        <v>0. None</v>
      </c>
      <c r="K453" s="1">
        <f>INDEX(Categories_and_entries__2[[#All],[Category]:[Entries]],MATCH(athlete_entries[[#This Row],[CATEGORY]],Categories_and_entries__2[[#All],[Category]],0),MATCH("Entries",Categories_and_entries__2[[#Headers],[Category]:[Entries]],0))</f>
        <v>15</v>
      </c>
      <c r="L453" s="1">
        <f>COUNTIFS(athlete_entries[CATEGORY],athlete_entries[[#This Row],[CATEGORY]],athlete_entries[Club Full],athlete_entries[[#This Row],[Club Full]])</f>
        <v>2</v>
      </c>
      <c r="M453" s="1" t="str">
        <f>INDEX(Participation_Count_Clubs__24[#All],MATCH(athlete_entries[[#This Row],[Club Full]],Participation_Count_Clubs__24[[#All],[Club Full]],0),MATCH("Club Size Entries",Participation_Count_Clubs__24[#Headers],0))</f>
        <v>L</v>
      </c>
    </row>
    <row r="454" spans="1:13" x14ac:dyDescent="0.25">
      <c r="A454" t="s">
        <v>53</v>
      </c>
      <c r="B454" t="s">
        <v>639</v>
      </c>
      <c r="C454" t="s">
        <v>108</v>
      </c>
      <c r="D454" s="1" t="str">
        <f>VLOOKUP(athlete_entries[[#This Row],[CATEGORY]],Categories!$A$1:$F$106,2,FALSE)</f>
        <v>Individual</v>
      </c>
      <c r="E454" s="1" t="str">
        <f>VLOOKUP(athlete_entries[[#This Row],[CATEGORY]],Categories!$A$1:$F$106,3,FALSE)</f>
        <v>Sparring</v>
      </c>
      <c r="F454" s="1" t="str">
        <f>VLOOKUP(athlete_entries[[#This Row],[CATEGORY]],Categories!$A$1:$F$106,4,FALSE)</f>
        <v>Youth</v>
      </c>
      <c r="G454" s="1" t="str">
        <f>VLOOKUP(athlete_entries[[#This Row],[CATEGORY]],Categories!$A$1:$F$106,5,FALSE)</f>
        <v>Male</v>
      </c>
      <c r="H454" s="1" t="str">
        <f>VLOOKUP(athlete_entries[[#This Row],[CATEGORY]],Categories!$A$1:$F$106,6,FALSE)</f>
        <v>C G10-G05</v>
      </c>
      <c r="I454" s="1" t="str">
        <f t="array" ref="I454">_xlfn.IFNA(INDEX(Results__5[#All],MATCH(athlete_entries[[#This Row],[CATEGORY]]&amp;athlete_entries[[#This Row],[Name]],Results__5[[#All],[Category]]&amp;Results__5[[#All],[Name]],0),MATCH(athlete_entries[[#Headers],[Result]],Results__5[#Headers],0)),"0. None")</f>
        <v>0. None</v>
      </c>
      <c r="J454" s="1" t="str">
        <f>IF(AND(athlete_entries[[#This Row],[Result]]="2. Silver",K454=2),"0. None",IF(AND(athlete_entries[[#This Row],[Result]]="3. Bronze",K454=3),"0. None",athlete_entries[[#This Row],[Result]]))</f>
        <v>0. None</v>
      </c>
      <c r="K454" s="1">
        <f>INDEX(Categories_and_entries__2[[#All],[Category]:[Entries]],MATCH(athlete_entries[[#This Row],[CATEGORY]],Categories_and_entries__2[[#All],[Category]],0),MATCH("Entries",Categories_and_entries__2[[#Headers],[Category]:[Entries]],0))</f>
        <v>15</v>
      </c>
      <c r="L454" s="1">
        <f>COUNTIFS(athlete_entries[CATEGORY],athlete_entries[[#This Row],[CATEGORY]],athlete_entries[Club Full],athlete_entries[[#This Row],[Club Full]])</f>
        <v>2</v>
      </c>
      <c r="M454" s="1" t="str">
        <f>INDEX(Participation_Count_Clubs__24[#All],MATCH(athlete_entries[[#This Row],[Club Full]],Participation_Count_Clubs__24[[#All],[Club Full]],0),MATCH("Club Size Entries",Participation_Count_Clubs__24[#Headers],0))</f>
        <v>L</v>
      </c>
    </row>
    <row r="455" spans="1:13" x14ac:dyDescent="0.25">
      <c r="A455" t="s">
        <v>55</v>
      </c>
      <c r="B455" t="s">
        <v>619</v>
      </c>
      <c r="C455" t="s">
        <v>108</v>
      </c>
      <c r="D455" s="1" t="str">
        <f>VLOOKUP(athlete_entries[[#This Row],[CATEGORY]],Categories!$A$1:$F$106,2,FALSE)</f>
        <v>Individual</v>
      </c>
      <c r="E455" s="1" t="str">
        <f>VLOOKUP(athlete_entries[[#This Row],[CATEGORY]],Categories!$A$1:$F$106,3,FALSE)</f>
        <v>Sparring</v>
      </c>
      <c r="F455" s="1" t="str">
        <f>VLOOKUP(athlete_entries[[#This Row],[CATEGORY]],Categories!$A$1:$F$106,4,FALSE)</f>
        <v>Youth</v>
      </c>
      <c r="G455" s="1" t="str">
        <f>VLOOKUP(athlete_entries[[#This Row],[CATEGORY]],Categories!$A$1:$F$106,5,FALSE)</f>
        <v>Male</v>
      </c>
      <c r="H455" s="1" t="str">
        <f>VLOOKUP(athlete_entries[[#This Row],[CATEGORY]],Categories!$A$1:$F$106,6,FALSE)</f>
        <v>C G10-G05</v>
      </c>
      <c r="I455" s="1" t="str">
        <f t="array" ref="I455">_xlfn.IFNA(INDEX(Results__5[#All],MATCH(athlete_entries[[#This Row],[CATEGORY]]&amp;athlete_entries[[#This Row],[Name]],Results__5[[#All],[Category]]&amp;Results__5[[#All],[Name]],0),MATCH(athlete_entries[[#Headers],[Result]],Results__5[#Headers],0)),"0. None")</f>
        <v>0. None</v>
      </c>
      <c r="J455" s="1" t="str">
        <f>IF(AND(athlete_entries[[#This Row],[Result]]="2. Silver",K455=2),"0. None",IF(AND(athlete_entries[[#This Row],[Result]]="3. Bronze",K455=3),"0. None",athlete_entries[[#This Row],[Result]]))</f>
        <v>0. None</v>
      </c>
      <c r="K455" s="1">
        <f>INDEX(Categories_and_entries__2[[#All],[Category]:[Entries]],MATCH(athlete_entries[[#This Row],[CATEGORY]],Categories_and_entries__2[[#All],[Category]],0),MATCH("Entries",Categories_and_entries__2[[#Headers],[Category]:[Entries]],0))</f>
        <v>18</v>
      </c>
      <c r="L455" s="1">
        <f>COUNTIFS(athlete_entries[CATEGORY],athlete_entries[[#This Row],[CATEGORY]],athlete_entries[Club Full],athlete_entries[[#This Row],[Club Full]])</f>
        <v>3</v>
      </c>
      <c r="M455" s="1" t="str">
        <f>INDEX(Participation_Count_Clubs__24[#All],MATCH(athlete_entries[[#This Row],[Club Full]],Participation_Count_Clubs__24[[#All],[Club Full]],0),MATCH("Club Size Entries",Participation_Count_Clubs__24[#Headers],0))</f>
        <v>L</v>
      </c>
    </row>
    <row r="456" spans="1:13" x14ac:dyDescent="0.25">
      <c r="A456" t="s">
        <v>55</v>
      </c>
      <c r="B456" t="s">
        <v>620</v>
      </c>
      <c r="C456" t="s">
        <v>108</v>
      </c>
      <c r="D456" s="1" t="str">
        <f>VLOOKUP(athlete_entries[[#This Row],[CATEGORY]],Categories!$A$1:$F$106,2,FALSE)</f>
        <v>Individual</v>
      </c>
      <c r="E456" s="1" t="str">
        <f>VLOOKUP(athlete_entries[[#This Row],[CATEGORY]],Categories!$A$1:$F$106,3,FALSE)</f>
        <v>Sparring</v>
      </c>
      <c r="F456" s="1" t="str">
        <f>VLOOKUP(athlete_entries[[#This Row],[CATEGORY]],Categories!$A$1:$F$106,4,FALSE)</f>
        <v>Youth</v>
      </c>
      <c r="G456" s="1" t="str">
        <f>VLOOKUP(athlete_entries[[#This Row],[CATEGORY]],Categories!$A$1:$F$106,5,FALSE)</f>
        <v>Male</v>
      </c>
      <c r="H456" s="1" t="str">
        <f>VLOOKUP(athlete_entries[[#This Row],[CATEGORY]],Categories!$A$1:$F$106,6,FALSE)</f>
        <v>C G10-G05</v>
      </c>
      <c r="I456" s="1" t="str">
        <f t="array" ref="I456">_xlfn.IFNA(INDEX(Results__5[#All],MATCH(athlete_entries[[#This Row],[CATEGORY]]&amp;athlete_entries[[#This Row],[Name]],Results__5[[#All],[Category]]&amp;Results__5[[#All],[Name]],0),MATCH(athlete_entries[[#Headers],[Result]],Results__5[#Headers],0)),"0. None")</f>
        <v>0. None</v>
      </c>
      <c r="J456" s="1" t="str">
        <f>IF(AND(athlete_entries[[#This Row],[Result]]="2. Silver",K456=2),"0. None",IF(AND(athlete_entries[[#This Row],[Result]]="3. Bronze",K456=3),"0. None",athlete_entries[[#This Row],[Result]]))</f>
        <v>0. None</v>
      </c>
      <c r="K456" s="1">
        <f>INDEX(Categories_and_entries__2[[#All],[Category]:[Entries]],MATCH(athlete_entries[[#This Row],[CATEGORY]],Categories_and_entries__2[[#All],[Category]],0),MATCH("Entries",Categories_and_entries__2[[#Headers],[Category]:[Entries]],0))</f>
        <v>18</v>
      </c>
      <c r="L456" s="1">
        <f>COUNTIFS(athlete_entries[CATEGORY],athlete_entries[[#This Row],[CATEGORY]],athlete_entries[Club Full],athlete_entries[[#This Row],[Club Full]])</f>
        <v>3</v>
      </c>
      <c r="M456" s="1" t="str">
        <f>INDEX(Participation_Count_Clubs__24[#All],MATCH(athlete_entries[[#This Row],[Club Full]],Participation_Count_Clubs__24[[#All],[Club Full]],0),MATCH("Club Size Entries",Participation_Count_Clubs__24[#Headers],0))</f>
        <v>L</v>
      </c>
    </row>
    <row r="457" spans="1:13" x14ac:dyDescent="0.25">
      <c r="A457" t="s">
        <v>55</v>
      </c>
      <c r="B457" t="s">
        <v>621</v>
      </c>
      <c r="C457" t="s">
        <v>108</v>
      </c>
      <c r="D457" s="1" t="str">
        <f>VLOOKUP(athlete_entries[[#This Row],[CATEGORY]],Categories!$A$1:$F$106,2,FALSE)</f>
        <v>Individual</v>
      </c>
      <c r="E457" s="1" t="str">
        <f>VLOOKUP(athlete_entries[[#This Row],[CATEGORY]],Categories!$A$1:$F$106,3,FALSE)</f>
        <v>Sparring</v>
      </c>
      <c r="F457" s="1" t="str">
        <f>VLOOKUP(athlete_entries[[#This Row],[CATEGORY]],Categories!$A$1:$F$106,4,FALSE)</f>
        <v>Youth</v>
      </c>
      <c r="G457" s="1" t="str">
        <f>VLOOKUP(athlete_entries[[#This Row],[CATEGORY]],Categories!$A$1:$F$106,5,FALSE)</f>
        <v>Male</v>
      </c>
      <c r="H457" s="1" t="str">
        <f>VLOOKUP(athlete_entries[[#This Row],[CATEGORY]],Categories!$A$1:$F$106,6,FALSE)</f>
        <v>C G10-G05</v>
      </c>
      <c r="I457" s="1" t="str">
        <f t="array" ref="I457">_xlfn.IFNA(INDEX(Results__5[#All],MATCH(athlete_entries[[#This Row],[CATEGORY]]&amp;athlete_entries[[#This Row],[Name]],Results__5[[#All],[Category]]&amp;Results__5[[#All],[Name]],0),MATCH(athlete_entries[[#Headers],[Result]],Results__5[#Headers],0)),"0. None")</f>
        <v>0. None</v>
      </c>
      <c r="J457" s="1" t="str">
        <f>IF(AND(athlete_entries[[#This Row],[Result]]="2. Silver",K457=2),"0. None",IF(AND(athlete_entries[[#This Row],[Result]]="3. Bronze",K457=3),"0. None",athlete_entries[[#This Row],[Result]]))</f>
        <v>0. None</v>
      </c>
      <c r="K457" s="1">
        <f>INDEX(Categories_and_entries__2[[#All],[Category]:[Entries]],MATCH(athlete_entries[[#This Row],[CATEGORY]],Categories_and_entries__2[[#All],[Category]],0),MATCH("Entries",Categories_and_entries__2[[#Headers],[Category]:[Entries]],0))</f>
        <v>18</v>
      </c>
      <c r="L457" s="1">
        <f>COUNTIFS(athlete_entries[CATEGORY],athlete_entries[[#This Row],[CATEGORY]],athlete_entries[Club Full],athlete_entries[[#This Row],[Club Full]])</f>
        <v>3</v>
      </c>
      <c r="M457" s="1" t="str">
        <f>INDEX(Participation_Count_Clubs__24[#All],MATCH(athlete_entries[[#This Row],[Club Full]],Participation_Count_Clubs__24[[#All],[Club Full]],0),MATCH("Club Size Entries",Participation_Count_Clubs__24[#Headers],0))</f>
        <v>L</v>
      </c>
    </row>
    <row r="458" spans="1:13" x14ac:dyDescent="0.25">
      <c r="A458" t="s">
        <v>60</v>
      </c>
      <c r="B458" t="s">
        <v>127</v>
      </c>
      <c r="C458" t="s">
        <v>108</v>
      </c>
      <c r="D458" s="1" t="str">
        <f>VLOOKUP(athlete_entries[[#This Row],[CATEGORY]],Categories!$A$1:$F$106,2,FALSE)</f>
        <v>Individual</v>
      </c>
      <c r="E458" s="1" t="str">
        <f>VLOOKUP(athlete_entries[[#This Row],[CATEGORY]],Categories!$A$1:$F$106,3,FALSE)</f>
        <v>Sparring</v>
      </c>
      <c r="F458" s="1" t="str">
        <f>VLOOKUP(athlete_entries[[#This Row],[CATEGORY]],Categories!$A$1:$F$106,4,FALSE)</f>
        <v>Junior</v>
      </c>
      <c r="G458" s="1" t="str">
        <f>VLOOKUP(athlete_entries[[#This Row],[CATEGORY]],Categories!$A$1:$F$106,5,FALSE)</f>
        <v>Female</v>
      </c>
      <c r="H458" s="1" t="str">
        <f>VLOOKUP(athlete_entries[[#This Row],[CATEGORY]],Categories!$A$1:$F$106,6,FALSE)</f>
        <v>A+B G04-D06</v>
      </c>
      <c r="I458" s="1" t="str">
        <f t="array" ref="I458">_xlfn.IFNA(INDEX(Results__5[#All],MATCH(athlete_entries[[#This Row],[CATEGORY]]&amp;athlete_entries[[#This Row],[Name]],Results__5[[#All],[Category]]&amp;Results__5[[#All],[Name]],0),MATCH(athlete_entries[[#Headers],[Result]],Results__5[#Headers],0)),"0. None")</f>
        <v>0. None</v>
      </c>
      <c r="J458" s="1" t="str">
        <f>IF(AND(athlete_entries[[#This Row],[Result]]="2. Silver",K458=2),"0. None",IF(AND(athlete_entries[[#This Row],[Result]]="3. Bronze",K458=3),"0. None",athlete_entries[[#This Row],[Result]]))</f>
        <v>0. None</v>
      </c>
      <c r="K458" s="1">
        <f>INDEX(Categories_and_entries__2[[#All],[Category]:[Entries]],MATCH(athlete_entries[[#This Row],[CATEGORY]],Categories_and_entries__2[[#All],[Category]],0),MATCH("Entries",Categories_and_entries__2[[#Headers],[Category]:[Entries]],0))</f>
        <v>5</v>
      </c>
      <c r="L458" s="1">
        <f>COUNTIFS(athlete_entries[CATEGORY],athlete_entries[[#This Row],[CATEGORY]],athlete_entries[Club Full],athlete_entries[[#This Row],[Club Full]])</f>
        <v>1</v>
      </c>
      <c r="M458" s="1" t="str">
        <f>INDEX(Participation_Count_Clubs__24[#All],MATCH(athlete_entries[[#This Row],[Club Full]],Participation_Count_Clubs__24[[#All],[Club Full]],0),MATCH("Club Size Entries",Participation_Count_Clubs__24[#Headers],0))</f>
        <v>L</v>
      </c>
    </row>
    <row r="459" spans="1:13" x14ac:dyDescent="0.25">
      <c r="A459" t="s">
        <v>62</v>
      </c>
      <c r="B459" t="s">
        <v>295</v>
      </c>
      <c r="C459" t="s">
        <v>108</v>
      </c>
      <c r="D459" s="1" t="str">
        <f>VLOOKUP(athlete_entries[[#This Row],[CATEGORY]],Categories!$A$1:$F$106,2,FALSE)</f>
        <v>Individual</v>
      </c>
      <c r="E459" s="1" t="str">
        <f>VLOOKUP(athlete_entries[[#This Row],[CATEGORY]],Categories!$A$1:$F$106,3,FALSE)</f>
        <v>Sparring</v>
      </c>
      <c r="F459" s="1" t="str">
        <f>VLOOKUP(athlete_entries[[#This Row],[CATEGORY]],Categories!$A$1:$F$106,4,FALSE)</f>
        <v>Junior</v>
      </c>
      <c r="G459" s="1" t="str">
        <f>VLOOKUP(athlete_entries[[#This Row],[CATEGORY]],Categories!$A$1:$F$106,5,FALSE)</f>
        <v>Female</v>
      </c>
      <c r="H459" s="1" t="str">
        <f>VLOOKUP(athlete_entries[[#This Row],[CATEGORY]],Categories!$A$1:$F$106,6,FALSE)</f>
        <v>A+B G04-D06</v>
      </c>
      <c r="I459" s="1" t="str">
        <f t="array" ref="I459">_xlfn.IFNA(INDEX(Results__5[#All],MATCH(athlete_entries[[#This Row],[CATEGORY]]&amp;athlete_entries[[#This Row],[Name]],Results__5[[#All],[Category]]&amp;Results__5[[#All],[Name]],0),MATCH(athlete_entries[[#Headers],[Result]],Results__5[#Headers],0)),"0. None")</f>
        <v>2. Silver</v>
      </c>
      <c r="J459" s="1" t="str">
        <f>IF(AND(athlete_entries[[#This Row],[Result]]="2. Silver",K459=2),"0. None",IF(AND(athlete_entries[[#This Row],[Result]]="3. Bronze",K459=3),"0. None",athlete_entries[[#This Row],[Result]]))</f>
        <v>2. Silver</v>
      </c>
      <c r="K459" s="1">
        <f>INDEX(Categories_and_entries__2[[#All],[Category]:[Entries]],MATCH(athlete_entries[[#This Row],[CATEGORY]],Categories_and_entries__2[[#All],[Category]],0),MATCH("Entries",Categories_and_entries__2[[#Headers],[Category]:[Entries]],0))</f>
        <v>6</v>
      </c>
      <c r="L459" s="1">
        <f>COUNTIFS(athlete_entries[CATEGORY],athlete_entries[[#This Row],[CATEGORY]],athlete_entries[Club Full],athlete_entries[[#This Row],[Club Full]])</f>
        <v>1</v>
      </c>
      <c r="M459" s="1" t="str">
        <f>INDEX(Participation_Count_Clubs__24[#All],MATCH(athlete_entries[[#This Row],[Club Full]],Participation_Count_Clubs__24[[#All],[Club Full]],0),MATCH("Club Size Entries",Participation_Count_Clubs__24[#Headers],0))</f>
        <v>L</v>
      </c>
    </row>
    <row r="460" spans="1:13" x14ac:dyDescent="0.25">
      <c r="A460" t="s">
        <v>69</v>
      </c>
      <c r="B460" t="s">
        <v>651</v>
      </c>
      <c r="C460" t="s">
        <v>108</v>
      </c>
      <c r="D460" s="1" t="str">
        <f>VLOOKUP(athlete_entries[[#This Row],[CATEGORY]],Categories!$A$1:$F$106,2,FALSE)</f>
        <v>Individual</v>
      </c>
      <c r="E460" s="1" t="str">
        <f>VLOOKUP(athlete_entries[[#This Row],[CATEGORY]],Categories!$A$1:$F$106,3,FALSE)</f>
        <v>Sparring</v>
      </c>
      <c r="F460" s="1" t="str">
        <f>VLOOKUP(athlete_entries[[#This Row],[CATEGORY]],Categories!$A$1:$F$106,4,FALSE)</f>
        <v>Junior</v>
      </c>
      <c r="G460" s="1" t="str">
        <f>VLOOKUP(athlete_entries[[#This Row],[CATEGORY]],Categories!$A$1:$F$106,5,FALSE)</f>
        <v>Male</v>
      </c>
      <c r="H460" s="1" t="str">
        <f>VLOOKUP(athlete_entries[[#This Row],[CATEGORY]],Categories!$A$1:$F$106,6,FALSE)</f>
        <v>A D01-D06</v>
      </c>
      <c r="I460" s="1" t="str">
        <f t="array" ref="I460">_xlfn.IFNA(INDEX(Results__5[#All],MATCH(athlete_entries[[#This Row],[CATEGORY]]&amp;athlete_entries[[#This Row],[Name]],Results__5[[#All],[Category]]&amp;Results__5[[#All],[Name]],0),MATCH(athlete_entries[[#Headers],[Result]],Results__5[#Headers],0)),"0. None")</f>
        <v>0. None</v>
      </c>
      <c r="J460" s="1" t="str">
        <f>IF(AND(athlete_entries[[#This Row],[Result]]="2. Silver",K460=2),"0. None",IF(AND(athlete_entries[[#This Row],[Result]]="3. Bronze",K460=3),"0. None",athlete_entries[[#This Row],[Result]]))</f>
        <v>0. None</v>
      </c>
      <c r="K460" s="1">
        <f>INDEX(Categories_and_entries__2[[#All],[Category]:[Entries]],MATCH(athlete_entries[[#This Row],[CATEGORY]],Categories_and_entries__2[[#All],[Category]],0),MATCH("Entries",Categories_and_entries__2[[#Headers],[Category]:[Entries]],0))</f>
        <v>8</v>
      </c>
      <c r="L460" s="1">
        <f>COUNTIFS(athlete_entries[CATEGORY],athlete_entries[[#This Row],[CATEGORY]],athlete_entries[Club Full],athlete_entries[[#This Row],[Club Full]])</f>
        <v>1</v>
      </c>
      <c r="M460" s="1" t="str">
        <f>INDEX(Participation_Count_Clubs__24[#All],MATCH(athlete_entries[[#This Row],[Club Full]],Participation_Count_Clubs__24[[#All],[Club Full]],0),MATCH("Club Size Entries",Participation_Count_Clubs__24[#Headers],0))</f>
        <v>L</v>
      </c>
    </row>
    <row r="461" spans="1:13" x14ac:dyDescent="0.25">
      <c r="A461" t="s">
        <v>70</v>
      </c>
      <c r="B461" t="s">
        <v>650</v>
      </c>
      <c r="C461" t="s">
        <v>108</v>
      </c>
      <c r="D461" s="1" t="str">
        <f>VLOOKUP(athlete_entries[[#This Row],[CATEGORY]],Categories!$A$1:$F$106,2,FALSE)</f>
        <v>Individual</v>
      </c>
      <c r="E461" s="1" t="str">
        <f>VLOOKUP(athlete_entries[[#This Row],[CATEGORY]],Categories!$A$1:$F$106,3,FALSE)</f>
        <v>Sparring</v>
      </c>
      <c r="F461" s="1" t="str">
        <f>VLOOKUP(athlete_entries[[#This Row],[CATEGORY]],Categories!$A$1:$F$106,4,FALSE)</f>
        <v>Junior</v>
      </c>
      <c r="G461" s="1" t="str">
        <f>VLOOKUP(athlete_entries[[#This Row],[CATEGORY]],Categories!$A$1:$F$106,5,FALSE)</f>
        <v>Male</v>
      </c>
      <c r="H461" s="1" t="str">
        <f>VLOOKUP(athlete_entries[[#This Row],[CATEGORY]],Categories!$A$1:$F$106,6,FALSE)</f>
        <v>A D01-D06</v>
      </c>
      <c r="I461" s="1" t="str">
        <f t="array" ref="I461">_xlfn.IFNA(INDEX(Results__5[#All],MATCH(athlete_entries[[#This Row],[CATEGORY]]&amp;athlete_entries[[#This Row],[Name]],Results__5[[#All],[Category]]&amp;Results__5[[#All],[Name]],0),MATCH(athlete_entries[[#Headers],[Result]],Results__5[#Headers],0)),"0. None")</f>
        <v>0. None</v>
      </c>
      <c r="J461" s="1" t="str">
        <f>IF(AND(athlete_entries[[#This Row],[Result]]="2. Silver",K461=2),"0. None",IF(AND(athlete_entries[[#This Row],[Result]]="3. Bronze",K461=3),"0. None",athlete_entries[[#This Row],[Result]]))</f>
        <v>0. None</v>
      </c>
      <c r="K461" s="1">
        <f>INDEX(Categories_and_entries__2[[#All],[Category]:[Entries]],MATCH(athlete_entries[[#This Row],[CATEGORY]],Categories_and_entries__2[[#All],[Category]],0),MATCH("Entries",Categories_and_entries__2[[#Headers],[Category]:[Entries]],0))</f>
        <v>10</v>
      </c>
      <c r="L461" s="1">
        <f>COUNTIFS(athlete_entries[CATEGORY],athlete_entries[[#This Row],[CATEGORY]],athlete_entries[Club Full],athlete_entries[[#This Row],[Club Full]])</f>
        <v>1</v>
      </c>
      <c r="M461" s="1" t="str">
        <f>INDEX(Participation_Count_Clubs__24[#All],MATCH(athlete_entries[[#This Row],[Club Full]],Participation_Count_Clubs__24[[#All],[Club Full]],0),MATCH("Club Size Entries",Participation_Count_Clubs__24[#Headers],0))</f>
        <v>L</v>
      </c>
    </row>
    <row r="462" spans="1:13" x14ac:dyDescent="0.25">
      <c r="A462" t="s">
        <v>71</v>
      </c>
      <c r="B462" t="s">
        <v>685</v>
      </c>
      <c r="C462" t="s">
        <v>108</v>
      </c>
      <c r="D462" s="1" t="str">
        <f>VLOOKUP(athlete_entries[[#This Row],[CATEGORY]],Categories!$A$1:$F$106,2,FALSE)</f>
        <v>Individual</v>
      </c>
      <c r="E462" s="1" t="str">
        <f>VLOOKUP(athlete_entries[[#This Row],[CATEGORY]],Categories!$A$1:$F$106,3,FALSE)</f>
        <v>Sparring</v>
      </c>
      <c r="F462" s="1" t="str">
        <f>VLOOKUP(athlete_entries[[#This Row],[CATEGORY]],Categories!$A$1:$F$106,4,FALSE)</f>
        <v>Junior</v>
      </c>
      <c r="G462" s="1" t="str">
        <f>VLOOKUP(athlete_entries[[#This Row],[CATEGORY]],Categories!$A$1:$F$106,5,FALSE)</f>
        <v>Male</v>
      </c>
      <c r="H462" s="1" t="str">
        <f>VLOOKUP(athlete_entries[[#This Row],[CATEGORY]],Categories!$A$1:$F$106,6,FALSE)</f>
        <v>A+B G04-D06</v>
      </c>
      <c r="I462" s="1" t="str">
        <f t="array" ref="I462">_xlfn.IFNA(INDEX(Results__5[#All],MATCH(athlete_entries[[#This Row],[CATEGORY]]&amp;athlete_entries[[#This Row],[Name]],Results__5[[#All],[Category]]&amp;Results__5[[#All],[Name]],0),MATCH(athlete_entries[[#Headers],[Result]],Results__5[#Headers],0)),"0. None")</f>
        <v>0. None</v>
      </c>
      <c r="J462" s="1" t="str">
        <f>IF(AND(athlete_entries[[#This Row],[Result]]="2. Silver",K462=2),"0. None",IF(AND(athlete_entries[[#This Row],[Result]]="3. Bronze",K462=3),"0. None",athlete_entries[[#This Row],[Result]]))</f>
        <v>0. None</v>
      </c>
      <c r="K462" s="1">
        <f>INDEX(Categories_and_entries__2[[#All],[Category]:[Entries]],MATCH(athlete_entries[[#This Row],[CATEGORY]],Categories_and_entries__2[[#All],[Category]],0),MATCH("Entries",Categories_and_entries__2[[#Headers],[Category]:[Entries]],0))</f>
        <v>10</v>
      </c>
      <c r="L462" s="1">
        <f>COUNTIFS(athlete_entries[CATEGORY],athlete_entries[[#This Row],[CATEGORY]],athlete_entries[Club Full],athlete_entries[[#This Row],[Club Full]])</f>
        <v>1</v>
      </c>
      <c r="M462" s="1" t="str">
        <f>INDEX(Participation_Count_Clubs__24[#All],MATCH(athlete_entries[[#This Row],[Club Full]],Participation_Count_Clubs__24[[#All],[Club Full]],0),MATCH("Club Size Entries",Participation_Count_Clubs__24[#Headers],0))</f>
        <v>L</v>
      </c>
    </row>
    <row r="463" spans="1:13" x14ac:dyDescent="0.25">
      <c r="A463" t="s">
        <v>72</v>
      </c>
      <c r="B463" t="s">
        <v>535</v>
      </c>
      <c r="C463" t="s">
        <v>108</v>
      </c>
      <c r="D463" s="1" t="str">
        <f>VLOOKUP(athlete_entries[[#This Row],[CATEGORY]],Categories!$A$1:$F$106,2,FALSE)</f>
        <v>Individual</v>
      </c>
      <c r="E463" s="1" t="str">
        <f>VLOOKUP(athlete_entries[[#This Row],[CATEGORY]],Categories!$A$1:$F$106,3,FALSE)</f>
        <v>Sparring</v>
      </c>
      <c r="F463" s="1" t="str">
        <f>VLOOKUP(athlete_entries[[#This Row],[CATEGORY]],Categories!$A$1:$F$106,4,FALSE)</f>
        <v>Junior</v>
      </c>
      <c r="G463" s="1" t="str">
        <f>VLOOKUP(athlete_entries[[#This Row],[CATEGORY]],Categories!$A$1:$F$106,5,FALSE)</f>
        <v>Male</v>
      </c>
      <c r="H463" s="1" t="str">
        <f>VLOOKUP(athlete_entries[[#This Row],[CATEGORY]],Categories!$A$1:$F$106,6,FALSE)</f>
        <v>A+B G04-D06</v>
      </c>
      <c r="I463" s="1" t="str">
        <f t="array" ref="I463">_xlfn.IFNA(INDEX(Results__5[#All],MATCH(athlete_entries[[#This Row],[CATEGORY]]&amp;athlete_entries[[#This Row],[Name]],Results__5[[#All],[Category]]&amp;Results__5[[#All],[Name]],0),MATCH(athlete_entries[[#Headers],[Result]],Results__5[#Headers],0)),"0. None")</f>
        <v>0. None</v>
      </c>
      <c r="J463" s="1" t="str">
        <f>IF(AND(athlete_entries[[#This Row],[Result]]="2. Silver",K463=2),"0. None",IF(AND(athlete_entries[[#This Row],[Result]]="3. Bronze",K463=3),"0. None",athlete_entries[[#This Row],[Result]]))</f>
        <v>0. None</v>
      </c>
      <c r="K463" s="1">
        <f>INDEX(Categories_and_entries__2[[#All],[Category]:[Entries]],MATCH(athlete_entries[[#This Row],[CATEGORY]],Categories_and_entries__2[[#All],[Category]],0),MATCH("Entries",Categories_and_entries__2[[#Headers],[Category]:[Entries]],0))</f>
        <v>5</v>
      </c>
      <c r="L463" s="1">
        <f>COUNTIFS(athlete_entries[CATEGORY],athlete_entries[[#This Row],[CATEGORY]],athlete_entries[Club Full],athlete_entries[[#This Row],[Club Full]])</f>
        <v>1</v>
      </c>
      <c r="M463" s="1" t="str">
        <f>INDEX(Participation_Count_Clubs__24[#All],MATCH(athlete_entries[[#This Row],[Club Full]],Participation_Count_Clubs__24[[#All],[Club Full]],0),MATCH("Club Size Entries",Participation_Count_Clubs__24[#Headers],0))</f>
        <v>L</v>
      </c>
    </row>
    <row r="464" spans="1:13" x14ac:dyDescent="0.25">
      <c r="A464" t="s">
        <v>73</v>
      </c>
      <c r="B464" t="s">
        <v>536</v>
      </c>
      <c r="C464" t="s">
        <v>108</v>
      </c>
      <c r="D464" s="1" t="str">
        <f>VLOOKUP(athlete_entries[[#This Row],[CATEGORY]],Categories!$A$1:$F$106,2,FALSE)</f>
        <v>Individual</v>
      </c>
      <c r="E464" s="1" t="str">
        <f>VLOOKUP(athlete_entries[[#This Row],[CATEGORY]],Categories!$A$1:$F$106,3,FALSE)</f>
        <v>Sparring</v>
      </c>
      <c r="F464" s="1" t="str">
        <f>VLOOKUP(athlete_entries[[#This Row],[CATEGORY]],Categories!$A$1:$F$106,4,FALSE)</f>
        <v>Junior</v>
      </c>
      <c r="G464" s="1" t="str">
        <f>VLOOKUP(athlete_entries[[#This Row],[CATEGORY]],Categories!$A$1:$F$106,5,FALSE)</f>
        <v>Male</v>
      </c>
      <c r="H464" s="1" t="str">
        <f>VLOOKUP(athlete_entries[[#This Row],[CATEGORY]],Categories!$A$1:$F$106,6,FALSE)</f>
        <v>A D01-D06</v>
      </c>
      <c r="I464" s="1" t="str">
        <f t="array" ref="I464">_xlfn.IFNA(INDEX(Results__5[#All],MATCH(athlete_entries[[#This Row],[CATEGORY]]&amp;athlete_entries[[#This Row],[Name]],Results__5[[#All],[Category]]&amp;Results__5[[#All],[Name]],0),MATCH(athlete_entries[[#Headers],[Result]],Results__5[#Headers],0)),"0. None")</f>
        <v>0. None</v>
      </c>
      <c r="J464" s="1" t="str">
        <f>IF(AND(athlete_entries[[#This Row],[Result]]="2. Silver",K464=2),"0. None",IF(AND(athlete_entries[[#This Row],[Result]]="3. Bronze",K464=3),"0. None",athlete_entries[[#This Row],[Result]]))</f>
        <v>0. None</v>
      </c>
      <c r="K464" s="1">
        <f>INDEX(Categories_and_entries__2[[#All],[Category]:[Entries]],MATCH(athlete_entries[[#This Row],[CATEGORY]],Categories_and_entries__2[[#All],[Category]],0),MATCH("Entries",Categories_and_entries__2[[#Headers],[Category]:[Entries]],0))</f>
        <v>5</v>
      </c>
      <c r="L464" s="1">
        <f>COUNTIFS(athlete_entries[CATEGORY],athlete_entries[[#This Row],[CATEGORY]],athlete_entries[Club Full],athlete_entries[[#This Row],[Club Full]])</f>
        <v>2</v>
      </c>
      <c r="M464" s="1" t="str">
        <f>INDEX(Participation_Count_Clubs__24[#All],MATCH(athlete_entries[[#This Row],[Club Full]],Participation_Count_Clubs__24[[#All],[Club Full]],0),MATCH("Club Size Entries",Participation_Count_Clubs__24[#Headers],0))</f>
        <v>L</v>
      </c>
    </row>
    <row r="465" spans="1:13" x14ac:dyDescent="0.25">
      <c r="A465" t="s">
        <v>73</v>
      </c>
      <c r="B465" t="s">
        <v>686</v>
      </c>
      <c r="C465" t="s">
        <v>108</v>
      </c>
      <c r="D465" s="1" t="str">
        <f>VLOOKUP(athlete_entries[[#This Row],[CATEGORY]],Categories!$A$1:$F$106,2,FALSE)</f>
        <v>Individual</v>
      </c>
      <c r="E465" s="1" t="str">
        <f>VLOOKUP(athlete_entries[[#This Row],[CATEGORY]],Categories!$A$1:$F$106,3,FALSE)</f>
        <v>Sparring</v>
      </c>
      <c r="F465" s="1" t="str">
        <f>VLOOKUP(athlete_entries[[#This Row],[CATEGORY]],Categories!$A$1:$F$106,4,FALSE)</f>
        <v>Junior</v>
      </c>
      <c r="G465" s="1" t="str">
        <f>VLOOKUP(athlete_entries[[#This Row],[CATEGORY]],Categories!$A$1:$F$106,5,FALSE)</f>
        <v>Male</v>
      </c>
      <c r="H465" s="1" t="str">
        <f>VLOOKUP(athlete_entries[[#This Row],[CATEGORY]],Categories!$A$1:$F$106,6,FALSE)</f>
        <v>A D01-D06</v>
      </c>
      <c r="I465" s="1" t="str">
        <f t="array" ref="I465">_xlfn.IFNA(INDEX(Results__5[#All],MATCH(athlete_entries[[#This Row],[CATEGORY]]&amp;athlete_entries[[#This Row],[Name]],Results__5[[#All],[Category]]&amp;Results__5[[#All],[Name]],0),MATCH(athlete_entries[[#Headers],[Result]],Results__5[#Headers],0)),"0. None")</f>
        <v>0. None</v>
      </c>
      <c r="J465" s="1" t="str">
        <f>IF(AND(athlete_entries[[#This Row],[Result]]="2. Silver",K465=2),"0. None",IF(AND(athlete_entries[[#This Row],[Result]]="3. Bronze",K465=3),"0. None",athlete_entries[[#This Row],[Result]]))</f>
        <v>0. None</v>
      </c>
      <c r="K465" s="1">
        <f>INDEX(Categories_and_entries__2[[#All],[Category]:[Entries]],MATCH(athlete_entries[[#This Row],[CATEGORY]],Categories_and_entries__2[[#All],[Category]],0),MATCH("Entries",Categories_and_entries__2[[#Headers],[Category]:[Entries]],0))</f>
        <v>5</v>
      </c>
      <c r="L465" s="1">
        <f>COUNTIFS(athlete_entries[CATEGORY],athlete_entries[[#This Row],[CATEGORY]],athlete_entries[Club Full],athlete_entries[[#This Row],[Club Full]])</f>
        <v>2</v>
      </c>
      <c r="M465" s="1" t="str">
        <f>INDEX(Participation_Count_Clubs__24[#All],MATCH(athlete_entries[[#This Row],[Club Full]],Participation_Count_Clubs__24[[#All],[Club Full]],0),MATCH("Club Size Entries",Participation_Count_Clubs__24[#Headers],0))</f>
        <v>L</v>
      </c>
    </row>
    <row r="466" spans="1:13" x14ac:dyDescent="0.25">
      <c r="A466" t="s">
        <v>76</v>
      </c>
      <c r="B466" t="s">
        <v>308</v>
      </c>
      <c r="C466" t="s">
        <v>108</v>
      </c>
      <c r="D466" s="1" t="str">
        <f>VLOOKUP(athlete_entries[[#This Row],[CATEGORY]],Categories!$A$1:$F$106,2,FALSE)</f>
        <v>Individual</v>
      </c>
      <c r="E466" s="1" t="str">
        <f>VLOOKUP(athlete_entries[[#This Row],[CATEGORY]],Categories!$A$1:$F$106,3,FALSE)</f>
        <v>Sparring</v>
      </c>
      <c r="F466" s="1" t="str">
        <f>VLOOKUP(athlete_entries[[#This Row],[CATEGORY]],Categories!$A$1:$F$106,4,FALSE)</f>
        <v>Junior</v>
      </c>
      <c r="G466" s="1" t="str">
        <f>VLOOKUP(athlete_entries[[#This Row],[CATEGORY]],Categories!$A$1:$F$106,5,FALSE)</f>
        <v>Male</v>
      </c>
      <c r="H466" s="1" t="str">
        <f>VLOOKUP(athlete_entries[[#This Row],[CATEGORY]],Categories!$A$1:$F$106,6,FALSE)</f>
        <v>B G04-G01</v>
      </c>
      <c r="I466" s="1" t="str">
        <f t="array" ref="I466">_xlfn.IFNA(INDEX(Results__5[#All],MATCH(athlete_entries[[#This Row],[CATEGORY]]&amp;athlete_entries[[#This Row],[Name]],Results__5[[#All],[Category]]&amp;Results__5[[#All],[Name]],0),MATCH(athlete_entries[[#Headers],[Result]],Results__5[#Headers],0)),"0. None")</f>
        <v>2. Silver</v>
      </c>
      <c r="J466" s="1" t="str">
        <f>IF(AND(athlete_entries[[#This Row],[Result]]="2. Silver",K466=2),"0. None",IF(AND(athlete_entries[[#This Row],[Result]]="3. Bronze",K466=3),"0. None",athlete_entries[[#This Row],[Result]]))</f>
        <v>2. Silver</v>
      </c>
      <c r="K466" s="1">
        <f>INDEX(Categories_and_entries__2[[#All],[Category]:[Entries]],MATCH(athlete_entries[[#This Row],[CATEGORY]],Categories_and_entries__2[[#All],[Category]],0),MATCH("Entries",Categories_and_entries__2[[#Headers],[Category]:[Entries]],0))</f>
        <v>4</v>
      </c>
      <c r="L466" s="1">
        <f>COUNTIFS(athlete_entries[CATEGORY],athlete_entries[[#This Row],[CATEGORY]],athlete_entries[Club Full],athlete_entries[[#This Row],[Club Full]])</f>
        <v>2</v>
      </c>
      <c r="M466" s="1" t="str">
        <f>INDEX(Participation_Count_Clubs__24[#All],MATCH(athlete_entries[[#This Row],[Club Full]],Participation_Count_Clubs__24[[#All],[Club Full]],0),MATCH("Club Size Entries",Participation_Count_Clubs__24[#Headers],0))</f>
        <v>L</v>
      </c>
    </row>
    <row r="467" spans="1:13" x14ac:dyDescent="0.25">
      <c r="A467" t="s">
        <v>76</v>
      </c>
      <c r="B467" t="s">
        <v>206</v>
      </c>
      <c r="C467" t="s">
        <v>108</v>
      </c>
      <c r="D467" s="1" t="str">
        <f>VLOOKUP(athlete_entries[[#This Row],[CATEGORY]],Categories!$A$1:$F$106,2,FALSE)</f>
        <v>Individual</v>
      </c>
      <c r="E467" s="1" t="str">
        <f>VLOOKUP(athlete_entries[[#This Row],[CATEGORY]],Categories!$A$1:$F$106,3,FALSE)</f>
        <v>Sparring</v>
      </c>
      <c r="F467" s="1" t="str">
        <f>VLOOKUP(athlete_entries[[#This Row],[CATEGORY]],Categories!$A$1:$F$106,4,FALSE)</f>
        <v>Junior</v>
      </c>
      <c r="G467" s="1" t="str">
        <f>VLOOKUP(athlete_entries[[#This Row],[CATEGORY]],Categories!$A$1:$F$106,5,FALSE)</f>
        <v>Male</v>
      </c>
      <c r="H467" s="1" t="str">
        <f>VLOOKUP(athlete_entries[[#This Row],[CATEGORY]],Categories!$A$1:$F$106,6,FALSE)</f>
        <v>B G04-G01</v>
      </c>
      <c r="I467" s="1" t="str">
        <f t="array" ref="I467">_xlfn.IFNA(INDEX(Results__5[#All],MATCH(athlete_entries[[#This Row],[CATEGORY]]&amp;athlete_entries[[#This Row],[Name]],Results__5[[#All],[Category]]&amp;Results__5[[#All],[Name]],0),MATCH(athlete_entries[[#Headers],[Result]],Results__5[#Headers],0)),"0. None")</f>
        <v>1. Gold</v>
      </c>
      <c r="J467" s="1" t="str">
        <f>IF(AND(athlete_entries[[#This Row],[Result]]="2. Silver",K467=2),"0. None",IF(AND(athlete_entries[[#This Row],[Result]]="3. Bronze",K467=3),"0. None",athlete_entries[[#This Row],[Result]]))</f>
        <v>1. Gold</v>
      </c>
      <c r="K467" s="1">
        <f>INDEX(Categories_and_entries__2[[#All],[Category]:[Entries]],MATCH(athlete_entries[[#This Row],[CATEGORY]],Categories_and_entries__2[[#All],[Category]],0),MATCH("Entries",Categories_and_entries__2[[#Headers],[Category]:[Entries]],0))</f>
        <v>4</v>
      </c>
      <c r="L467" s="1">
        <f>COUNTIFS(athlete_entries[CATEGORY],athlete_entries[[#This Row],[CATEGORY]],athlete_entries[Club Full],athlete_entries[[#This Row],[Club Full]])</f>
        <v>2</v>
      </c>
      <c r="M467" s="1" t="str">
        <f>INDEX(Participation_Count_Clubs__24[#All],MATCH(athlete_entries[[#This Row],[Club Full]],Participation_Count_Clubs__24[[#All],[Club Full]],0),MATCH("Club Size Entries",Participation_Count_Clubs__24[#Headers],0))</f>
        <v>L</v>
      </c>
    </row>
    <row r="468" spans="1:13" x14ac:dyDescent="0.25">
      <c r="A468" t="s">
        <v>77</v>
      </c>
      <c r="B468" t="s">
        <v>251</v>
      </c>
      <c r="C468" t="s">
        <v>108</v>
      </c>
      <c r="D468" s="1" t="str">
        <f>VLOOKUP(athlete_entries[[#This Row],[CATEGORY]],Categories!$A$1:$F$106,2,FALSE)</f>
        <v>Individual</v>
      </c>
      <c r="E468" s="1" t="str">
        <f>VLOOKUP(athlete_entries[[#This Row],[CATEGORY]],Categories!$A$1:$F$106,3,FALSE)</f>
        <v>Sparring</v>
      </c>
      <c r="F468" s="1" t="str">
        <f>VLOOKUP(athlete_entries[[#This Row],[CATEGORY]],Categories!$A$1:$F$106,4,FALSE)</f>
        <v>Junior</v>
      </c>
      <c r="G468" s="1" t="str">
        <f>VLOOKUP(athlete_entries[[#This Row],[CATEGORY]],Categories!$A$1:$F$106,5,FALSE)</f>
        <v>Male</v>
      </c>
      <c r="H468" s="1" t="str">
        <f>VLOOKUP(athlete_entries[[#This Row],[CATEGORY]],Categories!$A$1:$F$106,6,FALSE)</f>
        <v>C G10-G05</v>
      </c>
      <c r="I468" s="1" t="str">
        <f t="array" ref="I468">_xlfn.IFNA(INDEX(Results__5[#All],MATCH(athlete_entries[[#This Row],[CATEGORY]]&amp;athlete_entries[[#This Row],[Name]],Results__5[[#All],[Category]]&amp;Results__5[[#All],[Name]],0),MATCH(athlete_entries[[#Headers],[Result]],Results__5[#Headers],0)),"0. None")</f>
        <v>3. Bronze</v>
      </c>
      <c r="J468" s="1" t="str">
        <f>IF(AND(athlete_entries[[#This Row],[Result]]="2. Silver",K468=2),"0. None",IF(AND(athlete_entries[[#This Row],[Result]]="3. Bronze",K468=3),"0. None",athlete_entries[[#This Row],[Result]]))</f>
        <v>3. Bronze</v>
      </c>
      <c r="K468" s="1">
        <f>INDEX(Categories_and_entries__2[[#All],[Category]:[Entries]],MATCH(athlete_entries[[#This Row],[CATEGORY]],Categories_and_entries__2[[#All],[Category]],0),MATCH("Entries",Categories_and_entries__2[[#Headers],[Category]:[Entries]],0))</f>
        <v>4</v>
      </c>
      <c r="L468" s="1">
        <f>COUNTIFS(athlete_entries[CATEGORY],athlete_entries[[#This Row],[CATEGORY]],athlete_entries[Club Full],athlete_entries[[#This Row],[Club Full]])</f>
        <v>1</v>
      </c>
      <c r="M468" s="1" t="str">
        <f>INDEX(Participation_Count_Clubs__24[#All],MATCH(athlete_entries[[#This Row],[Club Full]],Participation_Count_Clubs__24[[#All],[Club Full]],0),MATCH("Club Size Entries",Participation_Count_Clubs__24[#Headers],0))</f>
        <v>L</v>
      </c>
    </row>
    <row r="469" spans="1:13" x14ac:dyDescent="0.25">
      <c r="A469" t="s">
        <v>78</v>
      </c>
      <c r="B469" t="s">
        <v>338</v>
      </c>
      <c r="C469" t="s">
        <v>108</v>
      </c>
      <c r="D469" s="1" t="str">
        <f>VLOOKUP(athlete_entries[[#This Row],[CATEGORY]],Categories!$A$1:$F$106,2,FALSE)</f>
        <v>Individual</v>
      </c>
      <c r="E469" s="1" t="str">
        <f>VLOOKUP(athlete_entries[[#This Row],[CATEGORY]],Categories!$A$1:$F$106,3,FALSE)</f>
        <v>Sparring</v>
      </c>
      <c r="F469" s="1" t="str">
        <f>VLOOKUP(athlete_entries[[#This Row],[CATEGORY]],Categories!$A$1:$F$106,4,FALSE)</f>
        <v>Junior</v>
      </c>
      <c r="G469" s="1" t="str">
        <f>VLOOKUP(athlete_entries[[#This Row],[CATEGORY]],Categories!$A$1:$F$106,5,FALSE)</f>
        <v>Male</v>
      </c>
      <c r="H469" s="1" t="str">
        <f>VLOOKUP(athlete_entries[[#This Row],[CATEGORY]],Categories!$A$1:$F$106,6,FALSE)</f>
        <v>C G10-G05</v>
      </c>
      <c r="I469" s="1" t="str">
        <f t="array" ref="I469">_xlfn.IFNA(INDEX(Results__5[#All],MATCH(athlete_entries[[#This Row],[CATEGORY]]&amp;athlete_entries[[#This Row],[Name]],Results__5[[#All],[Category]]&amp;Results__5[[#All],[Name]],0),MATCH(athlete_entries[[#Headers],[Result]],Results__5[#Headers],0)),"0. None")</f>
        <v>3. Bronze</v>
      </c>
      <c r="J469" s="1" t="str">
        <f>IF(AND(athlete_entries[[#This Row],[Result]]="2. Silver",K469=2),"0. None",IF(AND(athlete_entries[[#This Row],[Result]]="3. Bronze",K469=3),"0. None",athlete_entries[[#This Row],[Result]]))</f>
        <v>0. None</v>
      </c>
      <c r="K469" s="1">
        <f>INDEX(Categories_and_entries__2[[#All],[Category]:[Entries]],MATCH(athlete_entries[[#This Row],[CATEGORY]],Categories_and_entries__2[[#All],[Category]],0),MATCH("Entries",Categories_and_entries__2[[#Headers],[Category]:[Entries]],0))</f>
        <v>3</v>
      </c>
      <c r="L469" s="1">
        <f>COUNTIFS(athlete_entries[CATEGORY],athlete_entries[[#This Row],[CATEGORY]],athlete_entries[Club Full],athlete_entries[[#This Row],[Club Full]])</f>
        <v>1</v>
      </c>
      <c r="M469" s="1" t="str">
        <f>INDEX(Participation_Count_Clubs__24[#All],MATCH(athlete_entries[[#This Row],[Club Full]],Participation_Count_Clubs__24[[#All],[Club Full]],0),MATCH("Club Size Entries",Participation_Count_Clubs__24[#Headers],0))</f>
        <v>L</v>
      </c>
    </row>
    <row r="470" spans="1:13" x14ac:dyDescent="0.25">
      <c r="A470" t="s">
        <v>80</v>
      </c>
      <c r="B470" t="s">
        <v>257</v>
      </c>
      <c r="C470" t="s">
        <v>108</v>
      </c>
      <c r="D470" s="1" t="str">
        <f>VLOOKUP(athlete_entries[[#This Row],[CATEGORY]],Categories!$A$1:$F$106,2,FALSE)</f>
        <v>Individual</v>
      </c>
      <c r="E470" s="1" t="str">
        <f>VLOOKUP(athlete_entries[[#This Row],[CATEGORY]],Categories!$A$1:$F$106,3,FALSE)</f>
        <v>Sparring</v>
      </c>
      <c r="F470" s="1" t="str">
        <f>VLOOKUP(athlete_entries[[#This Row],[CATEGORY]],Categories!$A$1:$F$106,4,FALSE)</f>
        <v>Senior</v>
      </c>
      <c r="G470" s="1" t="str">
        <f>VLOOKUP(athlete_entries[[#This Row],[CATEGORY]],Categories!$A$1:$F$106,5,FALSE)</f>
        <v>Female</v>
      </c>
      <c r="H470" s="1" t="str">
        <f>VLOOKUP(athlete_entries[[#This Row],[CATEGORY]],Categories!$A$1:$F$106,6,FALSE)</f>
        <v>A D01-D06</v>
      </c>
      <c r="I470" s="1" t="str">
        <f t="array" ref="I470">_xlfn.IFNA(INDEX(Results__5[#All],MATCH(athlete_entries[[#This Row],[CATEGORY]]&amp;athlete_entries[[#This Row],[Name]],Results__5[[#All],[Category]]&amp;Results__5[[#All],[Name]],0),MATCH(athlete_entries[[#Headers],[Result]],Results__5[#Headers],0)),"0. None")</f>
        <v>3. Bronze</v>
      </c>
      <c r="J470" s="1" t="str">
        <f>IF(AND(athlete_entries[[#This Row],[Result]]="2. Silver",K470=2),"0. None",IF(AND(athlete_entries[[#This Row],[Result]]="3. Bronze",K470=3),"0. None",athlete_entries[[#This Row],[Result]]))</f>
        <v>3. Bronze</v>
      </c>
      <c r="K470" s="1">
        <f>INDEX(Categories_and_entries__2[[#All],[Category]:[Entries]],MATCH(athlete_entries[[#This Row],[CATEGORY]],Categories_and_entries__2[[#All],[Category]],0),MATCH("Entries",Categories_and_entries__2[[#Headers],[Category]:[Entries]],0))</f>
        <v>8</v>
      </c>
      <c r="L470" s="1">
        <f>COUNTIFS(athlete_entries[CATEGORY],athlete_entries[[#This Row],[CATEGORY]],athlete_entries[Club Full],athlete_entries[[#This Row],[Club Full]])</f>
        <v>1</v>
      </c>
      <c r="M470" s="1" t="str">
        <f>INDEX(Participation_Count_Clubs__24[#All],MATCH(athlete_entries[[#This Row],[Club Full]],Participation_Count_Clubs__24[[#All],[Club Full]],0),MATCH("Club Size Entries",Participation_Count_Clubs__24[#Headers],0))</f>
        <v>L</v>
      </c>
    </row>
    <row r="471" spans="1:13" x14ac:dyDescent="0.25">
      <c r="A471" t="s">
        <v>81</v>
      </c>
      <c r="B471" t="s">
        <v>509</v>
      </c>
      <c r="C471" t="s">
        <v>108</v>
      </c>
      <c r="D471" s="1" t="str">
        <f>VLOOKUP(athlete_entries[[#This Row],[CATEGORY]],Categories!$A$1:$F$106,2,FALSE)</f>
        <v>Individual</v>
      </c>
      <c r="E471" s="1" t="str">
        <f>VLOOKUP(athlete_entries[[#This Row],[CATEGORY]],Categories!$A$1:$F$106,3,FALSE)</f>
        <v>Sparring</v>
      </c>
      <c r="F471" s="1" t="str">
        <f>VLOOKUP(athlete_entries[[#This Row],[CATEGORY]],Categories!$A$1:$F$106,4,FALSE)</f>
        <v>Senior</v>
      </c>
      <c r="G471" s="1" t="str">
        <f>VLOOKUP(athlete_entries[[#This Row],[CATEGORY]],Categories!$A$1:$F$106,5,FALSE)</f>
        <v>Female</v>
      </c>
      <c r="H471" s="1" t="str">
        <f>VLOOKUP(athlete_entries[[#This Row],[CATEGORY]],Categories!$A$1:$F$106,6,FALSE)</f>
        <v>A+B G04-D06</v>
      </c>
      <c r="I471" s="1" t="str">
        <f t="array" ref="I471">_xlfn.IFNA(INDEX(Results__5[#All],MATCH(athlete_entries[[#This Row],[CATEGORY]]&amp;athlete_entries[[#This Row],[Name]],Results__5[[#All],[Category]]&amp;Results__5[[#All],[Name]],0),MATCH(athlete_entries[[#Headers],[Result]],Results__5[#Headers],0)),"0. None")</f>
        <v>0. None</v>
      </c>
      <c r="J471" s="1" t="str">
        <f>IF(AND(athlete_entries[[#This Row],[Result]]="2. Silver",K471=2),"0. None",IF(AND(athlete_entries[[#This Row],[Result]]="3. Bronze",K471=3),"0. None",athlete_entries[[#This Row],[Result]]))</f>
        <v>0. None</v>
      </c>
      <c r="K471" s="1">
        <f>INDEX(Categories_and_entries__2[[#All],[Category]:[Entries]],MATCH(athlete_entries[[#This Row],[CATEGORY]],Categories_and_entries__2[[#All],[Category]],0),MATCH("Entries",Categories_and_entries__2[[#Headers],[Category]:[Entries]],0))</f>
        <v>7</v>
      </c>
      <c r="L471" s="1">
        <f>COUNTIFS(athlete_entries[CATEGORY],athlete_entries[[#This Row],[CATEGORY]],athlete_entries[Club Full],athlete_entries[[#This Row],[Club Full]])</f>
        <v>1</v>
      </c>
      <c r="M471" s="1" t="str">
        <f>INDEX(Participation_Count_Clubs__24[#All],MATCH(athlete_entries[[#This Row],[Club Full]],Participation_Count_Clubs__24[[#All],[Club Full]],0),MATCH("Club Size Entries",Participation_Count_Clubs__24[#Headers],0))</f>
        <v>L</v>
      </c>
    </row>
    <row r="472" spans="1:13" x14ac:dyDescent="0.25">
      <c r="A472" t="s">
        <v>82</v>
      </c>
      <c r="B472" t="s">
        <v>259</v>
      </c>
      <c r="C472" t="s">
        <v>108</v>
      </c>
      <c r="D472" s="1" t="str">
        <f>VLOOKUP(athlete_entries[[#This Row],[CATEGORY]],Categories!$A$1:$F$106,2,FALSE)</f>
        <v>Individual</v>
      </c>
      <c r="E472" s="1" t="str">
        <f>VLOOKUP(athlete_entries[[#This Row],[CATEGORY]],Categories!$A$1:$F$106,3,FALSE)</f>
        <v>Sparring</v>
      </c>
      <c r="F472" s="1" t="str">
        <f>VLOOKUP(athlete_entries[[#This Row],[CATEGORY]],Categories!$A$1:$F$106,4,FALSE)</f>
        <v>Senior</v>
      </c>
      <c r="G472" s="1" t="str">
        <f>VLOOKUP(athlete_entries[[#This Row],[CATEGORY]],Categories!$A$1:$F$106,5,FALSE)</f>
        <v>Female</v>
      </c>
      <c r="H472" s="1" t="str">
        <f>VLOOKUP(athlete_entries[[#This Row],[CATEGORY]],Categories!$A$1:$F$106,6,FALSE)</f>
        <v>C G10-G05</v>
      </c>
      <c r="I472" s="1" t="str">
        <f t="array" ref="I472">_xlfn.IFNA(INDEX(Results__5[#All],MATCH(athlete_entries[[#This Row],[CATEGORY]]&amp;athlete_entries[[#This Row],[Name]],Results__5[[#All],[Category]]&amp;Results__5[[#All],[Name]],0),MATCH(athlete_entries[[#Headers],[Result]],Results__5[#Headers],0)),"0. None")</f>
        <v>2. Silver</v>
      </c>
      <c r="J472" s="1" t="str">
        <f>IF(AND(athlete_entries[[#This Row],[Result]]="2. Silver",K472=2),"0. None",IF(AND(athlete_entries[[#This Row],[Result]]="3. Bronze",K472=3),"0. None",athlete_entries[[#This Row],[Result]]))</f>
        <v>0. None</v>
      </c>
      <c r="K472" s="1">
        <f>INDEX(Categories_and_entries__2[[#All],[Category]:[Entries]],MATCH(athlete_entries[[#This Row],[CATEGORY]],Categories_and_entries__2[[#All],[Category]],0),MATCH("Entries",Categories_and_entries__2[[#Headers],[Category]:[Entries]],0))</f>
        <v>2</v>
      </c>
      <c r="L472" s="1">
        <f>COUNTIFS(athlete_entries[CATEGORY],athlete_entries[[#This Row],[CATEGORY]],athlete_entries[Club Full],athlete_entries[[#This Row],[Club Full]])</f>
        <v>1</v>
      </c>
      <c r="M472" s="1" t="str">
        <f>INDEX(Participation_Count_Clubs__24[#All],MATCH(athlete_entries[[#This Row],[Club Full]],Participation_Count_Clubs__24[[#All],[Club Full]],0),MATCH("Club Size Entries",Participation_Count_Clubs__24[#Headers],0))</f>
        <v>L</v>
      </c>
    </row>
    <row r="473" spans="1:13" x14ac:dyDescent="0.25">
      <c r="A473" t="s">
        <v>84</v>
      </c>
      <c r="B473" t="s">
        <v>263</v>
      </c>
      <c r="C473" t="s">
        <v>108</v>
      </c>
      <c r="D473" s="1" t="str">
        <f>VLOOKUP(athlete_entries[[#This Row],[CATEGORY]],Categories!$A$1:$F$106,2,FALSE)</f>
        <v>Individual</v>
      </c>
      <c r="E473" s="1" t="str">
        <f>VLOOKUP(athlete_entries[[#This Row],[CATEGORY]],Categories!$A$1:$F$106,3,FALSE)</f>
        <v>Sparring</v>
      </c>
      <c r="F473" s="1" t="str">
        <f>VLOOKUP(athlete_entries[[#This Row],[CATEGORY]],Categories!$A$1:$F$106,4,FALSE)</f>
        <v>Senior</v>
      </c>
      <c r="G473" s="1" t="str">
        <f>VLOOKUP(athlete_entries[[#This Row],[CATEGORY]],Categories!$A$1:$F$106,5,FALSE)</f>
        <v>Male</v>
      </c>
      <c r="H473" s="1" t="str">
        <f>VLOOKUP(athlete_entries[[#This Row],[CATEGORY]],Categories!$A$1:$F$106,6,FALSE)</f>
        <v>A+B G04-D06</v>
      </c>
      <c r="I473" s="1" t="str">
        <f t="array" ref="I473">_xlfn.IFNA(INDEX(Results__5[#All],MATCH(athlete_entries[[#This Row],[CATEGORY]]&amp;athlete_entries[[#This Row],[Name]],Results__5[[#All],[Category]]&amp;Results__5[[#All],[Name]],0),MATCH(athlete_entries[[#Headers],[Result]],Results__5[#Headers],0)),"0. None")</f>
        <v>3. Bronze</v>
      </c>
      <c r="J473" s="1" t="str">
        <f>IF(AND(athlete_entries[[#This Row],[Result]]="2. Silver",K473=2),"0. None",IF(AND(athlete_entries[[#This Row],[Result]]="3. Bronze",K473=3),"0. None",athlete_entries[[#This Row],[Result]]))</f>
        <v>3. Bronze</v>
      </c>
      <c r="K473" s="1">
        <f>INDEX(Categories_and_entries__2[[#All],[Category]:[Entries]],MATCH(athlete_entries[[#This Row],[CATEGORY]],Categories_and_entries__2[[#All],[Category]],0),MATCH("Entries",Categories_and_entries__2[[#Headers],[Category]:[Entries]],0))</f>
        <v>6</v>
      </c>
      <c r="L473" s="1">
        <f>COUNTIFS(athlete_entries[CATEGORY],athlete_entries[[#This Row],[CATEGORY]],athlete_entries[Club Full],athlete_entries[[#This Row],[Club Full]])</f>
        <v>1</v>
      </c>
      <c r="M473" s="1" t="str">
        <f>INDEX(Participation_Count_Clubs__24[#All],MATCH(athlete_entries[[#This Row],[Club Full]],Participation_Count_Clubs__24[[#All],[Club Full]],0),MATCH("Club Size Entries",Participation_Count_Clubs__24[#Headers],0))</f>
        <v>L</v>
      </c>
    </row>
    <row r="474" spans="1:13" x14ac:dyDescent="0.25">
      <c r="A474" t="s">
        <v>86</v>
      </c>
      <c r="B474" t="s">
        <v>216</v>
      </c>
      <c r="C474" t="s">
        <v>108</v>
      </c>
      <c r="D474" s="1" t="str">
        <f>VLOOKUP(athlete_entries[[#This Row],[CATEGORY]],Categories!$A$1:$F$106,2,FALSE)</f>
        <v>Individual</v>
      </c>
      <c r="E474" s="1" t="str">
        <f>VLOOKUP(athlete_entries[[#This Row],[CATEGORY]],Categories!$A$1:$F$106,3,FALSE)</f>
        <v>Sparring</v>
      </c>
      <c r="F474" s="1" t="str">
        <f>VLOOKUP(athlete_entries[[#This Row],[CATEGORY]],Categories!$A$1:$F$106,4,FALSE)</f>
        <v>Senior</v>
      </c>
      <c r="G474" s="1" t="str">
        <f>VLOOKUP(athlete_entries[[#This Row],[CATEGORY]],Categories!$A$1:$F$106,5,FALSE)</f>
        <v>Male</v>
      </c>
      <c r="H474" s="1" t="str">
        <f>VLOOKUP(athlete_entries[[#This Row],[CATEGORY]],Categories!$A$1:$F$106,6,FALSE)</f>
        <v>A+B G04-D06</v>
      </c>
      <c r="I474" s="1" t="str">
        <f t="array" ref="I474">_xlfn.IFNA(INDEX(Results__5[#All],MATCH(athlete_entries[[#This Row],[CATEGORY]]&amp;athlete_entries[[#This Row],[Name]],Results__5[[#All],[Category]]&amp;Results__5[[#All],[Name]],0),MATCH(athlete_entries[[#Headers],[Result]],Results__5[#Headers],0)),"0. None")</f>
        <v>1. Gold</v>
      </c>
      <c r="J474" s="1" t="str">
        <f>IF(AND(athlete_entries[[#This Row],[Result]]="2. Silver",K474=2),"0. None",IF(AND(athlete_entries[[#This Row],[Result]]="3. Bronze",K474=3),"0. None",athlete_entries[[#This Row],[Result]]))</f>
        <v>1. Gold</v>
      </c>
      <c r="K474" s="1">
        <f>INDEX(Categories_and_entries__2[[#All],[Category]:[Entries]],MATCH(athlete_entries[[#This Row],[CATEGORY]],Categories_and_entries__2[[#All],[Category]],0),MATCH("Entries",Categories_and_entries__2[[#Headers],[Category]:[Entries]],0))</f>
        <v>8</v>
      </c>
      <c r="L474" s="1">
        <f>COUNTIFS(athlete_entries[CATEGORY],athlete_entries[[#This Row],[CATEGORY]],athlete_entries[Club Full],athlete_entries[[#This Row],[Club Full]])</f>
        <v>1</v>
      </c>
      <c r="M474" s="1" t="str">
        <f>INDEX(Participation_Count_Clubs__24[#All],MATCH(athlete_entries[[#This Row],[Club Full]],Participation_Count_Clubs__24[[#All],[Club Full]],0),MATCH("Club Size Entries",Participation_Count_Clubs__24[#Headers],0))</f>
        <v>L</v>
      </c>
    </row>
    <row r="475" spans="1:13" x14ac:dyDescent="0.25">
      <c r="A475" t="s">
        <v>87</v>
      </c>
      <c r="B475" t="s">
        <v>225</v>
      </c>
      <c r="C475" t="s">
        <v>108</v>
      </c>
      <c r="D475" s="1" t="str">
        <f>VLOOKUP(athlete_entries[[#This Row],[CATEGORY]],Categories!$A$1:$F$106,2,FALSE)</f>
        <v>Individual</v>
      </c>
      <c r="E475" s="1" t="str">
        <f>VLOOKUP(athlete_entries[[#This Row],[CATEGORY]],Categories!$A$1:$F$106,3,FALSE)</f>
        <v>Sparring</v>
      </c>
      <c r="F475" s="1" t="str">
        <f>VLOOKUP(athlete_entries[[#This Row],[CATEGORY]],Categories!$A$1:$F$106,4,FALSE)</f>
        <v>Senior</v>
      </c>
      <c r="G475" s="1" t="str">
        <f>VLOOKUP(athlete_entries[[#This Row],[CATEGORY]],Categories!$A$1:$F$106,5,FALSE)</f>
        <v>Male</v>
      </c>
      <c r="H475" s="1" t="str">
        <f>VLOOKUP(athlete_entries[[#This Row],[CATEGORY]],Categories!$A$1:$F$106,6,FALSE)</f>
        <v>A+B G04-D06</v>
      </c>
      <c r="I475" s="1" t="str">
        <f t="array" ref="I475">_xlfn.IFNA(INDEX(Results__5[#All],MATCH(athlete_entries[[#This Row],[CATEGORY]]&amp;athlete_entries[[#This Row],[Name]],Results__5[[#All],[Category]]&amp;Results__5[[#All],[Name]],0),MATCH(athlete_entries[[#Headers],[Result]],Results__5[#Headers],0)),"0. None")</f>
        <v>2. Silver</v>
      </c>
      <c r="J475" s="1" t="str">
        <f>IF(AND(athlete_entries[[#This Row],[Result]]="2. Silver",K475=2),"0. None",IF(AND(athlete_entries[[#This Row],[Result]]="3. Bronze",K475=3),"0. None",athlete_entries[[#This Row],[Result]]))</f>
        <v>2. Silver</v>
      </c>
      <c r="K475" s="1">
        <f>INDEX(Categories_and_entries__2[[#All],[Category]:[Entries]],MATCH(athlete_entries[[#This Row],[CATEGORY]],Categories_and_entries__2[[#All],[Category]],0),MATCH("Entries",Categories_and_entries__2[[#Headers],[Category]:[Entries]],0))</f>
        <v>9</v>
      </c>
      <c r="L475" s="1">
        <f>COUNTIFS(athlete_entries[CATEGORY],athlete_entries[[#This Row],[CATEGORY]],athlete_entries[Club Full],athlete_entries[[#This Row],[Club Full]])</f>
        <v>2</v>
      </c>
      <c r="M475" s="1" t="str">
        <f>INDEX(Participation_Count_Clubs__24[#All],MATCH(athlete_entries[[#This Row],[Club Full]],Participation_Count_Clubs__24[[#All],[Club Full]],0),MATCH("Club Size Entries",Participation_Count_Clubs__24[#Headers],0))</f>
        <v>L</v>
      </c>
    </row>
    <row r="476" spans="1:13" x14ac:dyDescent="0.25">
      <c r="A476" t="s">
        <v>87</v>
      </c>
      <c r="B476" t="s">
        <v>723</v>
      </c>
      <c r="C476" t="s">
        <v>108</v>
      </c>
      <c r="D476" s="1" t="str">
        <f>VLOOKUP(athlete_entries[[#This Row],[CATEGORY]],Categories!$A$1:$F$106,2,FALSE)</f>
        <v>Individual</v>
      </c>
      <c r="E476" s="1" t="str">
        <f>VLOOKUP(athlete_entries[[#This Row],[CATEGORY]],Categories!$A$1:$F$106,3,FALSE)</f>
        <v>Sparring</v>
      </c>
      <c r="F476" s="1" t="str">
        <f>VLOOKUP(athlete_entries[[#This Row],[CATEGORY]],Categories!$A$1:$F$106,4,FALSE)</f>
        <v>Senior</v>
      </c>
      <c r="G476" s="1" t="str">
        <f>VLOOKUP(athlete_entries[[#This Row],[CATEGORY]],Categories!$A$1:$F$106,5,FALSE)</f>
        <v>Male</v>
      </c>
      <c r="H476" s="1" t="str">
        <f>VLOOKUP(athlete_entries[[#This Row],[CATEGORY]],Categories!$A$1:$F$106,6,FALSE)</f>
        <v>A+B G04-D06</v>
      </c>
      <c r="I476" s="1" t="str">
        <f t="array" ref="I476">_xlfn.IFNA(INDEX(Results__5[#All],MATCH(athlete_entries[[#This Row],[CATEGORY]]&amp;athlete_entries[[#This Row],[Name]],Results__5[[#All],[Category]]&amp;Results__5[[#All],[Name]],0),MATCH(athlete_entries[[#Headers],[Result]],Results__5[#Headers],0)),"0. None")</f>
        <v>0. None</v>
      </c>
      <c r="J476" s="1" t="str">
        <f>IF(AND(athlete_entries[[#This Row],[Result]]="2. Silver",K476=2),"0. None",IF(AND(athlete_entries[[#This Row],[Result]]="3. Bronze",K476=3),"0. None",athlete_entries[[#This Row],[Result]]))</f>
        <v>0. None</v>
      </c>
      <c r="K476" s="1">
        <f>INDEX(Categories_and_entries__2[[#All],[Category]:[Entries]],MATCH(athlete_entries[[#This Row],[CATEGORY]],Categories_and_entries__2[[#All],[Category]],0),MATCH("Entries",Categories_and_entries__2[[#Headers],[Category]:[Entries]],0))</f>
        <v>9</v>
      </c>
      <c r="L476" s="1">
        <f>COUNTIFS(athlete_entries[CATEGORY],athlete_entries[[#This Row],[CATEGORY]],athlete_entries[Club Full],athlete_entries[[#This Row],[Club Full]])</f>
        <v>2</v>
      </c>
      <c r="M476" s="1" t="str">
        <f>INDEX(Participation_Count_Clubs__24[#All],MATCH(athlete_entries[[#This Row],[Club Full]],Participation_Count_Clubs__24[[#All],[Club Full]],0),MATCH("Club Size Entries",Participation_Count_Clubs__24[#Headers],0))</f>
        <v>L</v>
      </c>
    </row>
    <row r="477" spans="1:13" x14ac:dyDescent="0.25">
      <c r="A477" t="s">
        <v>88</v>
      </c>
      <c r="B477" t="s">
        <v>317</v>
      </c>
      <c r="C477" t="s">
        <v>108</v>
      </c>
      <c r="D477" s="1" t="str">
        <f>VLOOKUP(athlete_entries[[#This Row],[CATEGORY]],Categories!$A$1:$F$106,2,FALSE)</f>
        <v>Individual</v>
      </c>
      <c r="E477" s="1" t="str">
        <f>VLOOKUP(athlete_entries[[#This Row],[CATEGORY]],Categories!$A$1:$F$106,3,FALSE)</f>
        <v>Sparring</v>
      </c>
      <c r="F477" s="1" t="str">
        <f>VLOOKUP(athlete_entries[[#This Row],[CATEGORY]],Categories!$A$1:$F$106,4,FALSE)</f>
        <v>Senior</v>
      </c>
      <c r="G477" s="1" t="str">
        <f>VLOOKUP(athlete_entries[[#This Row],[CATEGORY]],Categories!$A$1:$F$106,5,FALSE)</f>
        <v>Male</v>
      </c>
      <c r="H477" s="1" t="str">
        <f>VLOOKUP(athlete_entries[[#This Row],[CATEGORY]],Categories!$A$1:$F$106,6,FALSE)</f>
        <v>A+B G04-D06</v>
      </c>
      <c r="I477" s="1" t="str">
        <f t="array" ref="I477">_xlfn.IFNA(INDEX(Results__5[#All],MATCH(athlete_entries[[#This Row],[CATEGORY]]&amp;athlete_entries[[#This Row],[Name]],Results__5[[#All],[Category]]&amp;Results__5[[#All],[Name]],0),MATCH(athlete_entries[[#Headers],[Result]],Results__5[#Headers],0)),"0. None")</f>
        <v>2. Silver</v>
      </c>
      <c r="J477" s="1" t="str">
        <f>IF(AND(athlete_entries[[#This Row],[Result]]="2. Silver",K477=2),"0. None",IF(AND(athlete_entries[[#This Row],[Result]]="3. Bronze",K477=3),"0. None",athlete_entries[[#This Row],[Result]]))</f>
        <v>2. Silver</v>
      </c>
      <c r="K477" s="1">
        <f>INDEX(Categories_and_entries__2[[#All],[Category]:[Entries]],MATCH(athlete_entries[[#This Row],[CATEGORY]],Categories_and_entries__2[[#All],[Category]],0),MATCH("Entries",Categories_and_entries__2[[#Headers],[Category]:[Entries]],0))</f>
        <v>6</v>
      </c>
      <c r="L477" s="1">
        <f>COUNTIFS(athlete_entries[CATEGORY],athlete_entries[[#This Row],[CATEGORY]],athlete_entries[Club Full],athlete_entries[[#This Row],[Club Full]])</f>
        <v>1</v>
      </c>
      <c r="M477" s="1" t="str">
        <f>INDEX(Participation_Count_Clubs__24[#All],MATCH(athlete_entries[[#This Row],[Club Full]],Participation_Count_Clubs__24[[#All],[Club Full]],0),MATCH("Club Size Entries",Participation_Count_Clubs__24[#Headers],0))</f>
        <v>L</v>
      </c>
    </row>
    <row r="478" spans="1:13" x14ac:dyDescent="0.25">
      <c r="A478" t="s">
        <v>95</v>
      </c>
      <c r="B478" t="s">
        <v>295</v>
      </c>
      <c r="C478" t="s">
        <v>108</v>
      </c>
      <c r="D478" s="1" t="str">
        <f>VLOOKUP(athlete_entries[[#This Row],[CATEGORY]],Categories!$A$1:$F$106,2,FALSE)</f>
        <v>Individual</v>
      </c>
      <c r="E478" s="1" t="str">
        <f>VLOOKUP(athlete_entries[[#This Row],[CATEGORY]],Categories!$A$1:$F$106,3,FALSE)</f>
        <v>Sparring</v>
      </c>
      <c r="F478" s="1" t="str">
        <f>VLOOKUP(athlete_entries[[#This Row],[CATEGORY]],Categories!$A$1:$F$106,4,FALSE)</f>
        <v>Junior</v>
      </c>
      <c r="G478" s="1" t="str">
        <f>VLOOKUP(athlete_entries[[#This Row],[CATEGORY]],Categories!$A$1:$F$106,5,FALSE)</f>
        <v>Female</v>
      </c>
      <c r="H478" s="1" t="str">
        <f>VLOOKUP(athlete_entries[[#This Row],[CATEGORY]],Categories!$A$1:$F$106,6,FALSE)</f>
        <v>A+B G04-D06</v>
      </c>
      <c r="I478" s="1" t="str">
        <f t="array" ref="I478">_xlfn.IFNA(INDEX(Results__5[#All],MATCH(athlete_entries[[#This Row],[CATEGORY]]&amp;athlete_entries[[#This Row],[Name]],Results__5[[#All],[Category]]&amp;Results__5[[#All],[Name]],0),MATCH(athlete_entries[[#Headers],[Result]],Results__5[#Headers],0)),"0. None")</f>
        <v>0. None</v>
      </c>
      <c r="J478" s="1" t="str">
        <f>IF(AND(athlete_entries[[#This Row],[Result]]="2. Silver",K478=2),"0. None",IF(AND(athlete_entries[[#This Row],[Result]]="3. Bronze",K478=3),"0. None",athlete_entries[[#This Row],[Result]]))</f>
        <v>0. None</v>
      </c>
      <c r="K478" s="1">
        <f>INDEX(Categories_and_entries__2[[#All],[Category]:[Entries]],MATCH(athlete_entries[[#This Row],[CATEGORY]],Categories_and_entries__2[[#All],[Category]],0),MATCH("Entries",Categories_and_entries__2[[#Headers],[Category]:[Entries]],0))</f>
        <v>6</v>
      </c>
      <c r="L478" s="1">
        <f>COUNTIFS(athlete_entries[CATEGORY],athlete_entries[[#This Row],[CATEGORY]],athlete_entries[Club Full],athlete_entries[[#This Row],[Club Full]])</f>
        <v>1</v>
      </c>
      <c r="M478" s="1" t="str">
        <f>INDEX(Participation_Count_Clubs__24[#All],MATCH(athlete_entries[[#This Row],[Club Full]],Participation_Count_Clubs__24[[#All],[Club Full]],0),MATCH("Club Size Entries",Participation_Count_Clubs__24[#Headers],0))</f>
        <v>L</v>
      </c>
    </row>
    <row r="479" spans="1:13" x14ac:dyDescent="0.25">
      <c r="A479" t="s">
        <v>96</v>
      </c>
      <c r="B479" t="s">
        <v>536</v>
      </c>
      <c r="C479" t="s">
        <v>108</v>
      </c>
      <c r="D479" s="1" t="str">
        <f>VLOOKUP(athlete_entries[[#This Row],[CATEGORY]],Categories!$A$1:$F$106,2,FALSE)</f>
        <v>Individual</v>
      </c>
      <c r="E479" s="1" t="str">
        <f>VLOOKUP(athlete_entries[[#This Row],[CATEGORY]],Categories!$A$1:$F$106,3,FALSE)</f>
        <v>Sparring</v>
      </c>
      <c r="F479" s="1" t="str">
        <f>VLOOKUP(athlete_entries[[#This Row],[CATEGORY]],Categories!$A$1:$F$106,4,FALSE)</f>
        <v>Junior</v>
      </c>
      <c r="G479" s="1" t="str">
        <f>VLOOKUP(athlete_entries[[#This Row],[CATEGORY]],Categories!$A$1:$F$106,5,FALSE)</f>
        <v>Male</v>
      </c>
      <c r="H479" s="1" t="str">
        <f>VLOOKUP(athlete_entries[[#This Row],[CATEGORY]],Categories!$A$1:$F$106,6,FALSE)</f>
        <v>A+B G04-D06</v>
      </c>
      <c r="I479" s="1" t="str">
        <f t="array" ref="I479">_xlfn.IFNA(INDEX(Results__5[#All],MATCH(athlete_entries[[#This Row],[CATEGORY]]&amp;athlete_entries[[#This Row],[Name]],Results__5[[#All],[Category]]&amp;Results__5[[#All],[Name]],0),MATCH(athlete_entries[[#Headers],[Result]],Results__5[#Headers],0)),"0. None")</f>
        <v>0. None</v>
      </c>
      <c r="J479" s="1" t="str">
        <f>IF(AND(athlete_entries[[#This Row],[Result]]="2. Silver",K479=2),"0. None",IF(AND(athlete_entries[[#This Row],[Result]]="3. Bronze",K479=3),"0. None",athlete_entries[[#This Row],[Result]]))</f>
        <v>0. None</v>
      </c>
      <c r="K479" s="1">
        <f>INDEX(Categories_and_entries__2[[#All],[Category]:[Entries]],MATCH(athlete_entries[[#This Row],[CATEGORY]],Categories_and_entries__2[[#All],[Category]],0),MATCH("Entries",Categories_and_entries__2[[#Headers],[Category]:[Entries]],0))</f>
        <v>18</v>
      </c>
      <c r="L479" s="1">
        <f>COUNTIFS(athlete_entries[CATEGORY],athlete_entries[[#This Row],[CATEGORY]],athlete_entries[Club Full],athlete_entries[[#This Row],[Club Full]])</f>
        <v>4</v>
      </c>
      <c r="M479" s="1" t="str">
        <f>INDEX(Participation_Count_Clubs__24[#All],MATCH(athlete_entries[[#This Row],[Club Full]],Participation_Count_Clubs__24[[#All],[Club Full]],0),MATCH("Club Size Entries",Participation_Count_Clubs__24[#Headers],0))</f>
        <v>L</v>
      </c>
    </row>
    <row r="480" spans="1:13" x14ac:dyDescent="0.25">
      <c r="A480" t="s">
        <v>96</v>
      </c>
      <c r="B480" t="s">
        <v>686</v>
      </c>
      <c r="C480" t="s">
        <v>108</v>
      </c>
      <c r="D480" s="1" t="str">
        <f>VLOOKUP(athlete_entries[[#This Row],[CATEGORY]],Categories!$A$1:$F$106,2,FALSE)</f>
        <v>Individual</v>
      </c>
      <c r="E480" s="1" t="str">
        <f>VLOOKUP(athlete_entries[[#This Row],[CATEGORY]],Categories!$A$1:$F$106,3,FALSE)</f>
        <v>Sparring</v>
      </c>
      <c r="F480" s="1" t="str">
        <f>VLOOKUP(athlete_entries[[#This Row],[CATEGORY]],Categories!$A$1:$F$106,4,FALSE)</f>
        <v>Junior</v>
      </c>
      <c r="G480" s="1" t="str">
        <f>VLOOKUP(athlete_entries[[#This Row],[CATEGORY]],Categories!$A$1:$F$106,5,FALSE)</f>
        <v>Male</v>
      </c>
      <c r="H480" s="1" t="str">
        <f>VLOOKUP(athlete_entries[[#This Row],[CATEGORY]],Categories!$A$1:$F$106,6,FALSE)</f>
        <v>A+B G04-D06</v>
      </c>
      <c r="I480" s="1" t="str">
        <f t="array" ref="I480">_xlfn.IFNA(INDEX(Results__5[#All],MATCH(athlete_entries[[#This Row],[CATEGORY]]&amp;athlete_entries[[#This Row],[Name]],Results__5[[#All],[Category]]&amp;Results__5[[#All],[Name]],0),MATCH(athlete_entries[[#Headers],[Result]],Results__5[#Headers],0)),"0. None")</f>
        <v>0. None</v>
      </c>
      <c r="J480" s="1" t="str">
        <f>IF(AND(athlete_entries[[#This Row],[Result]]="2. Silver",K480=2),"0. None",IF(AND(athlete_entries[[#This Row],[Result]]="3. Bronze",K480=3),"0. None",athlete_entries[[#This Row],[Result]]))</f>
        <v>0. None</v>
      </c>
      <c r="K480" s="1">
        <f>INDEX(Categories_and_entries__2[[#All],[Category]:[Entries]],MATCH(athlete_entries[[#This Row],[CATEGORY]],Categories_and_entries__2[[#All],[Category]],0),MATCH("Entries",Categories_and_entries__2[[#Headers],[Category]:[Entries]],0))</f>
        <v>18</v>
      </c>
      <c r="L480" s="1">
        <f>COUNTIFS(athlete_entries[CATEGORY],athlete_entries[[#This Row],[CATEGORY]],athlete_entries[Club Full],athlete_entries[[#This Row],[Club Full]])</f>
        <v>4</v>
      </c>
      <c r="M480" s="1" t="str">
        <f>INDEX(Participation_Count_Clubs__24[#All],MATCH(athlete_entries[[#This Row],[Club Full]],Participation_Count_Clubs__24[[#All],[Club Full]],0),MATCH("Club Size Entries",Participation_Count_Clubs__24[#Headers],0))</f>
        <v>L</v>
      </c>
    </row>
    <row r="481" spans="1:13" x14ac:dyDescent="0.25">
      <c r="A481" t="s">
        <v>96</v>
      </c>
      <c r="B481" t="s">
        <v>650</v>
      </c>
      <c r="C481" t="s">
        <v>108</v>
      </c>
      <c r="D481" s="1" t="str">
        <f>VLOOKUP(athlete_entries[[#This Row],[CATEGORY]],Categories!$A$1:$F$106,2,FALSE)</f>
        <v>Individual</v>
      </c>
      <c r="E481" s="1" t="str">
        <f>VLOOKUP(athlete_entries[[#This Row],[CATEGORY]],Categories!$A$1:$F$106,3,FALSE)</f>
        <v>Sparring</v>
      </c>
      <c r="F481" s="1" t="str">
        <f>VLOOKUP(athlete_entries[[#This Row],[CATEGORY]],Categories!$A$1:$F$106,4,FALSE)</f>
        <v>Junior</v>
      </c>
      <c r="G481" s="1" t="str">
        <f>VLOOKUP(athlete_entries[[#This Row],[CATEGORY]],Categories!$A$1:$F$106,5,FALSE)</f>
        <v>Male</v>
      </c>
      <c r="H481" s="1" t="str">
        <f>VLOOKUP(athlete_entries[[#This Row],[CATEGORY]],Categories!$A$1:$F$106,6,FALSE)</f>
        <v>A+B G04-D06</v>
      </c>
      <c r="I481" s="1" t="str">
        <f t="array" ref="I481">_xlfn.IFNA(INDEX(Results__5[#All],MATCH(athlete_entries[[#This Row],[CATEGORY]]&amp;athlete_entries[[#This Row],[Name]],Results__5[[#All],[Category]]&amp;Results__5[[#All],[Name]],0),MATCH(athlete_entries[[#Headers],[Result]],Results__5[#Headers],0)),"0. None")</f>
        <v>0. None</v>
      </c>
      <c r="J481" s="1" t="str">
        <f>IF(AND(athlete_entries[[#This Row],[Result]]="2. Silver",K481=2),"0. None",IF(AND(athlete_entries[[#This Row],[Result]]="3. Bronze",K481=3),"0. None",athlete_entries[[#This Row],[Result]]))</f>
        <v>0. None</v>
      </c>
      <c r="K481" s="1">
        <f>INDEX(Categories_and_entries__2[[#All],[Category]:[Entries]],MATCH(athlete_entries[[#This Row],[CATEGORY]],Categories_and_entries__2[[#All],[Category]],0),MATCH("Entries",Categories_and_entries__2[[#Headers],[Category]:[Entries]],0))</f>
        <v>18</v>
      </c>
      <c r="L481" s="1">
        <f>COUNTIFS(athlete_entries[CATEGORY],athlete_entries[[#This Row],[CATEGORY]],athlete_entries[Club Full],athlete_entries[[#This Row],[Club Full]])</f>
        <v>4</v>
      </c>
      <c r="M481" s="1" t="str">
        <f>INDEX(Participation_Count_Clubs__24[#All],MATCH(athlete_entries[[#This Row],[Club Full]],Participation_Count_Clubs__24[[#All],[Club Full]],0),MATCH("Club Size Entries",Participation_Count_Clubs__24[#Headers],0))</f>
        <v>L</v>
      </c>
    </row>
    <row r="482" spans="1:13" x14ac:dyDescent="0.25">
      <c r="A482" t="s">
        <v>96</v>
      </c>
      <c r="B482" t="s">
        <v>685</v>
      </c>
      <c r="C482" t="s">
        <v>108</v>
      </c>
      <c r="D482" s="1" t="str">
        <f>VLOOKUP(athlete_entries[[#This Row],[CATEGORY]],Categories!$A$1:$F$106,2,FALSE)</f>
        <v>Individual</v>
      </c>
      <c r="E482" s="1" t="str">
        <f>VLOOKUP(athlete_entries[[#This Row],[CATEGORY]],Categories!$A$1:$F$106,3,FALSE)</f>
        <v>Sparring</v>
      </c>
      <c r="F482" s="1" t="str">
        <f>VLOOKUP(athlete_entries[[#This Row],[CATEGORY]],Categories!$A$1:$F$106,4,FALSE)</f>
        <v>Junior</v>
      </c>
      <c r="G482" s="1" t="str">
        <f>VLOOKUP(athlete_entries[[#This Row],[CATEGORY]],Categories!$A$1:$F$106,5,FALSE)</f>
        <v>Male</v>
      </c>
      <c r="H482" s="1" t="str">
        <f>VLOOKUP(athlete_entries[[#This Row],[CATEGORY]],Categories!$A$1:$F$106,6,FALSE)</f>
        <v>A+B G04-D06</v>
      </c>
      <c r="I482" s="1" t="str">
        <f t="array" ref="I482">_xlfn.IFNA(INDEX(Results__5[#All],MATCH(athlete_entries[[#This Row],[CATEGORY]]&amp;athlete_entries[[#This Row],[Name]],Results__5[[#All],[Category]]&amp;Results__5[[#All],[Name]],0),MATCH(athlete_entries[[#Headers],[Result]],Results__5[#Headers],0)),"0. None")</f>
        <v>0. None</v>
      </c>
      <c r="J482" s="1" t="str">
        <f>IF(AND(athlete_entries[[#This Row],[Result]]="2. Silver",K482=2),"0. None",IF(AND(athlete_entries[[#This Row],[Result]]="3. Bronze",K482=3),"0. None",athlete_entries[[#This Row],[Result]]))</f>
        <v>0. None</v>
      </c>
      <c r="K482" s="1">
        <f>INDEX(Categories_and_entries__2[[#All],[Category]:[Entries]],MATCH(athlete_entries[[#This Row],[CATEGORY]],Categories_and_entries__2[[#All],[Category]],0),MATCH("Entries",Categories_and_entries__2[[#Headers],[Category]:[Entries]],0))</f>
        <v>18</v>
      </c>
      <c r="L482" s="1">
        <f>COUNTIFS(athlete_entries[CATEGORY],athlete_entries[[#This Row],[CATEGORY]],athlete_entries[Club Full],athlete_entries[[#This Row],[Club Full]])</f>
        <v>4</v>
      </c>
      <c r="M482" s="1" t="str">
        <f>INDEX(Participation_Count_Clubs__24[#All],MATCH(athlete_entries[[#This Row],[Club Full]],Participation_Count_Clubs__24[[#All],[Club Full]],0),MATCH("Club Size Entries",Participation_Count_Clubs__24[#Headers],0))</f>
        <v>L</v>
      </c>
    </row>
    <row r="483" spans="1:13" x14ac:dyDescent="0.25">
      <c r="A483" t="s">
        <v>97</v>
      </c>
      <c r="B483" t="s">
        <v>509</v>
      </c>
      <c r="C483" t="s">
        <v>108</v>
      </c>
      <c r="D483" s="1" t="str">
        <f>VLOOKUP(athlete_entries[[#This Row],[CATEGORY]],Categories!$A$1:$F$106,2,FALSE)</f>
        <v>Individual</v>
      </c>
      <c r="E483" s="1" t="str">
        <f>VLOOKUP(athlete_entries[[#This Row],[CATEGORY]],Categories!$A$1:$F$106,3,FALSE)</f>
        <v>Sparring</v>
      </c>
      <c r="F483" s="1" t="str">
        <f>VLOOKUP(athlete_entries[[#This Row],[CATEGORY]],Categories!$A$1:$F$106,4,FALSE)</f>
        <v>Senior</v>
      </c>
      <c r="G483" s="1" t="str">
        <f>VLOOKUP(athlete_entries[[#This Row],[CATEGORY]],Categories!$A$1:$F$106,5,FALSE)</f>
        <v>Female</v>
      </c>
      <c r="H483" s="1" t="str">
        <f>VLOOKUP(athlete_entries[[#This Row],[CATEGORY]],Categories!$A$1:$F$106,6,FALSE)</f>
        <v>A+B G04-D06</v>
      </c>
      <c r="I483" s="1" t="str">
        <f t="array" ref="I483">_xlfn.IFNA(INDEX(Results__5[#All],MATCH(athlete_entries[[#This Row],[CATEGORY]]&amp;athlete_entries[[#This Row],[Name]],Results__5[[#All],[Category]]&amp;Results__5[[#All],[Name]],0),MATCH(athlete_entries[[#Headers],[Result]],Results__5[#Headers],0)),"0. None")</f>
        <v>0. None</v>
      </c>
      <c r="J483" s="1" t="str">
        <f>IF(AND(athlete_entries[[#This Row],[Result]]="2. Silver",K483=2),"0. None",IF(AND(athlete_entries[[#This Row],[Result]]="3. Bronze",K483=3),"0. None",athlete_entries[[#This Row],[Result]]))</f>
        <v>0. None</v>
      </c>
      <c r="K483" s="1">
        <f>INDEX(Categories_and_entries__2[[#All],[Category]:[Entries]],MATCH(athlete_entries[[#This Row],[CATEGORY]],Categories_and_entries__2[[#All],[Category]],0),MATCH("Entries",Categories_and_entries__2[[#Headers],[Category]:[Entries]],0))</f>
        <v>10</v>
      </c>
      <c r="L483" s="1">
        <f>COUNTIFS(athlete_entries[CATEGORY],athlete_entries[[#This Row],[CATEGORY]],athlete_entries[Club Full],athlete_entries[[#This Row],[Club Full]])</f>
        <v>1</v>
      </c>
      <c r="M483" s="1" t="str">
        <f>INDEX(Participation_Count_Clubs__24[#All],MATCH(athlete_entries[[#This Row],[Club Full]],Participation_Count_Clubs__24[[#All],[Club Full]],0),MATCH("Club Size Entries",Participation_Count_Clubs__24[#Headers],0))</f>
        <v>L</v>
      </c>
    </row>
    <row r="484" spans="1:13" x14ac:dyDescent="0.25">
      <c r="A484" t="s">
        <v>98</v>
      </c>
      <c r="B484" t="s">
        <v>225</v>
      </c>
      <c r="C484" t="s">
        <v>108</v>
      </c>
      <c r="D484" s="1" t="str">
        <f>VLOOKUP(athlete_entries[[#This Row],[CATEGORY]],Categories!$A$1:$F$106,2,FALSE)</f>
        <v>Individual</v>
      </c>
      <c r="E484" s="1" t="str">
        <f>VLOOKUP(athlete_entries[[#This Row],[CATEGORY]],Categories!$A$1:$F$106,3,FALSE)</f>
        <v>Sparring</v>
      </c>
      <c r="F484" s="1" t="str">
        <f>VLOOKUP(athlete_entries[[#This Row],[CATEGORY]],Categories!$A$1:$F$106,4,FALSE)</f>
        <v>Senior</v>
      </c>
      <c r="G484" s="1" t="str">
        <f>VLOOKUP(athlete_entries[[#This Row],[CATEGORY]],Categories!$A$1:$F$106,5,FALSE)</f>
        <v>Male</v>
      </c>
      <c r="H484" s="1" t="str">
        <f>VLOOKUP(athlete_entries[[#This Row],[CATEGORY]],Categories!$A$1:$F$106,6,FALSE)</f>
        <v>A+B G04-D06</v>
      </c>
      <c r="I484" s="1" t="str">
        <f t="array" ref="I484">_xlfn.IFNA(INDEX(Results__5[#All],MATCH(athlete_entries[[#This Row],[CATEGORY]]&amp;athlete_entries[[#This Row],[Name]],Results__5[[#All],[Category]]&amp;Results__5[[#All],[Name]],0),MATCH(athlete_entries[[#Headers],[Result]],Results__5[#Headers],0)),"0. None")</f>
        <v>1. Gold</v>
      </c>
      <c r="J484" s="1" t="str">
        <f>IF(AND(athlete_entries[[#This Row],[Result]]="2. Silver",K484=2),"0. None",IF(AND(athlete_entries[[#This Row],[Result]]="3. Bronze",K484=3),"0. None",athlete_entries[[#This Row],[Result]]))</f>
        <v>1. Gold</v>
      </c>
      <c r="K484" s="1">
        <f>INDEX(Categories_and_entries__2[[#All],[Category]:[Entries]],MATCH(athlete_entries[[#This Row],[CATEGORY]],Categories_and_entries__2[[#All],[Category]],0),MATCH("Entries",Categories_and_entries__2[[#Headers],[Category]:[Entries]],0))</f>
        <v>17</v>
      </c>
      <c r="L484" s="1">
        <f>COUNTIFS(athlete_entries[CATEGORY],athlete_entries[[#This Row],[CATEGORY]],athlete_entries[Club Full],athlete_entries[[#This Row],[Club Full]])</f>
        <v>4</v>
      </c>
      <c r="M484" s="1" t="str">
        <f>INDEX(Participation_Count_Clubs__24[#All],MATCH(athlete_entries[[#This Row],[Club Full]],Participation_Count_Clubs__24[[#All],[Club Full]],0),MATCH("Club Size Entries",Participation_Count_Clubs__24[#Headers],0))</f>
        <v>L</v>
      </c>
    </row>
    <row r="485" spans="1:13" x14ac:dyDescent="0.25">
      <c r="A485" t="s">
        <v>98</v>
      </c>
      <c r="B485" t="s">
        <v>317</v>
      </c>
      <c r="C485" t="s">
        <v>108</v>
      </c>
      <c r="D485" s="1" t="str">
        <f>VLOOKUP(athlete_entries[[#This Row],[CATEGORY]],Categories!$A$1:$F$106,2,FALSE)</f>
        <v>Individual</v>
      </c>
      <c r="E485" s="1" t="str">
        <f>VLOOKUP(athlete_entries[[#This Row],[CATEGORY]],Categories!$A$1:$F$106,3,FALSE)</f>
        <v>Sparring</v>
      </c>
      <c r="F485" s="1" t="str">
        <f>VLOOKUP(athlete_entries[[#This Row],[CATEGORY]],Categories!$A$1:$F$106,4,FALSE)</f>
        <v>Senior</v>
      </c>
      <c r="G485" s="1" t="str">
        <f>VLOOKUP(athlete_entries[[#This Row],[CATEGORY]],Categories!$A$1:$F$106,5,FALSE)</f>
        <v>Male</v>
      </c>
      <c r="H485" s="1" t="str">
        <f>VLOOKUP(athlete_entries[[#This Row],[CATEGORY]],Categories!$A$1:$F$106,6,FALSE)</f>
        <v>A+B G04-D06</v>
      </c>
      <c r="I485" s="1" t="str">
        <f t="array" ref="I485">_xlfn.IFNA(INDEX(Results__5[#All],MATCH(athlete_entries[[#This Row],[CATEGORY]]&amp;athlete_entries[[#This Row],[Name]],Results__5[[#All],[Category]]&amp;Results__5[[#All],[Name]],0),MATCH(athlete_entries[[#Headers],[Result]],Results__5[#Headers],0)),"0. None")</f>
        <v>0. None</v>
      </c>
      <c r="J485" s="1" t="str">
        <f>IF(AND(athlete_entries[[#This Row],[Result]]="2. Silver",K485=2),"0. None",IF(AND(athlete_entries[[#This Row],[Result]]="3. Bronze",K485=3),"0. None",athlete_entries[[#This Row],[Result]]))</f>
        <v>0. None</v>
      </c>
      <c r="K485" s="1">
        <f>INDEX(Categories_and_entries__2[[#All],[Category]:[Entries]],MATCH(athlete_entries[[#This Row],[CATEGORY]],Categories_and_entries__2[[#All],[Category]],0),MATCH("Entries",Categories_and_entries__2[[#Headers],[Category]:[Entries]],0))</f>
        <v>17</v>
      </c>
      <c r="L485" s="1">
        <f>COUNTIFS(athlete_entries[CATEGORY],athlete_entries[[#This Row],[CATEGORY]],athlete_entries[Club Full],athlete_entries[[#This Row],[Club Full]])</f>
        <v>4</v>
      </c>
      <c r="M485" s="1" t="str">
        <f>INDEX(Participation_Count_Clubs__24[#All],MATCH(athlete_entries[[#This Row],[Club Full]],Participation_Count_Clubs__24[[#All],[Club Full]],0),MATCH("Club Size Entries",Participation_Count_Clubs__24[#Headers],0))</f>
        <v>L</v>
      </c>
    </row>
    <row r="486" spans="1:13" x14ac:dyDescent="0.25">
      <c r="A486" t="s">
        <v>98</v>
      </c>
      <c r="B486" t="s">
        <v>216</v>
      </c>
      <c r="C486" t="s">
        <v>108</v>
      </c>
      <c r="D486" s="1" t="str">
        <f>VLOOKUP(athlete_entries[[#This Row],[CATEGORY]],Categories!$A$1:$F$106,2,FALSE)</f>
        <v>Individual</v>
      </c>
      <c r="E486" s="1" t="str">
        <f>VLOOKUP(athlete_entries[[#This Row],[CATEGORY]],Categories!$A$1:$F$106,3,FALSE)</f>
        <v>Sparring</v>
      </c>
      <c r="F486" s="1" t="str">
        <f>VLOOKUP(athlete_entries[[#This Row],[CATEGORY]],Categories!$A$1:$F$106,4,FALSE)</f>
        <v>Senior</v>
      </c>
      <c r="G486" s="1" t="str">
        <f>VLOOKUP(athlete_entries[[#This Row],[CATEGORY]],Categories!$A$1:$F$106,5,FALSE)</f>
        <v>Male</v>
      </c>
      <c r="H486" s="1" t="str">
        <f>VLOOKUP(athlete_entries[[#This Row],[CATEGORY]],Categories!$A$1:$F$106,6,FALSE)</f>
        <v>A+B G04-D06</v>
      </c>
      <c r="I486" s="1" t="str">
        <f t="array" ref="I486">_xlfn.IFNA(INDEX(Results__5[#All],MATCH(athlete_entries[[#This Row],[CATEGORY]]&amp;athlete_entries[[#This Row],[Name]],Results__5[[#All],[Category]]&amp;Results__5[[#All],[Name]],0),MATCH(athlete_entries[[#Headers],[Result]],Results__5[#Headers],0)),"0. None")</f>
        <v>0. None</v>
      </c>
      <c r="J486" s="1" t="str">
        <f>IF(AND(athlete_entries[[#This Row],[Result]]="2. Silver",K486=2),"0. None",IF(AND(athlete_entries[[#This Row],[Result]]="3. Bronze",K486=3),"0. None",athlete_entries[[#This Row],[Result]]))</f>
        <v>0. None</v>
      </c>
      <c r="K486" s="1">
        <f>INDEX(Categories_and_entries__2[[#All],[Category]:[Entries]],MATCH(athlete_entries[[#This Row],[CATEGORY]],Categories_and_entries__2[[#All],[Category]],0),MATCH("Entries",Categories_and_entries__2[[#Headers],[Category]:[Entries]],0))</f>
        <v>17</v>
      </c>
      <c r="L486" s="1">
        <f>COUNTIFS(athlete_entries[CATEGORY],athlete_entries[[#This Row],[CATEGORY]],athlete_entries[Club Full],athlete_entries[[#This Row],[Club Full]])</f>
        <v>4</v>
      </c>
      <c r="M486" s="1" t="str">
        <f>INDEX(Participation_Count_Clubs__24[#All],MATCH(athlete_entries[[#This Row],[Club Full]],Participation_Count_Clubs__24[[#All],[Club Full]],0),MATCH("Club Size Entries",Participation_Count_Clubs__24[#Headers],0))</f>
        <v>L</v>
      </c>
    </row>
    <row r="487" spans="1:13" x14ac:dyDescent="0.25">
      <c r="A487" t="s">
        <v>98</v>
      </c>
      <c r="B487" t="s">
        <v>263</v>
      </c>
      <c r="C487" t="s">
        <v>108</v>
      </c>
      <c r="D487" s="1" t="str">
        <f>VLOOKUP(athlete_entries[[#This Row],[CATEGORY]],Categories!$A$1:$F$106,2,FALSE)</f>
        <v>Individual</v>
      </c>
      <c r="E487" s="1" t="str">
        <f>VLOOKUP(athlete_entries[[#This Row],[CATEGORY]],Categories!$A$1:$F$106,3,FALSE)</f>
        <v>Sparring</v>
      </c>
      <c r="F487" s="1" t="str">
        <f>VLOOKUP(athlete_entries[[#This Row],[CATEGORY]],Categories!$A$1:$F$106,4,FALSE)</f>
        <v>Senior</v>
      </c>
      <c r="G487" s="1" t="str">
        <f>VLOOKUP(athlete_entries[[#This Row],[CATEGORY]],Categories!$A$1:$F$106,5,FALSE)</f>
        <v>Male</v>
      </c>
      <c r="H487" s="1" t="str">
        <f>VLOOKUP(athlete_entries[[#This Row],[CATEGORY]],Categories!$A$1:$F$106,6,FALSE)</f>
        <v>A+B G04-D06</v>
      </c>
      <c r="I487" s="1" t="str">
        <f t="array" ref="I487">_xlfn.IFNA(INDEX(Results__5[#All],MATCH(athlete_entries[[#This Row],[CATEGORY]]&amp;athlete_entries[[#This Row],[Name]],Results__5[[#All],[Category]]&amp;Results__5[[#All],[Name]],0),MATCH(athlete_entries[[#Headers],[Result]],Results__5[#Headers],0)),"0. None")</f>
        <v>0. None</v>
      </c>
      <c r="J487" s="1" t="str">
        <f>IF(AND(athlete_entries[[#This Row],[Result]]="2. Silver",K487=2),"0. None",IF(AND(athlete_entries[[#This Row],[Result]]="3. Bronze",K487=3),"0. None",athlete_entries[[#This Row],[Result]]))</f>
        <v>0. None</v>
      </c>
      <c r="K487" s="1">
        <f>INDEX(Categories_and_entries__2[[#All],[Category]:[Entries]],MATCH(athlete_entries[[#This Row],[CATEGORY]],Categories_and_entries__2[[#All],[Category]],0),MATCH("Entries",Categories_and_entries__2[[#Headers],[Category]:[Entries]],0))</f>
        <v>17</v>
      </c>
      <c r="L487" s="1">
        <f>COUNTIFS(athlete_entries[CATEGORY],athlete_entries[[#This Row],[CATEGORY]],athlete_entries[Club Full],athlete_entries[[#This Row],[Club Full]])</f>
        <v>4</v>
      </c>
      <c r="M487" s="1" t="str">
        <f>INDEX(Participation_Count_Clubs__24[#All],MATCH(athlete_entries[[#This Row],[Club Full]],Participation_Count_Clubs__24[[#All],[Club Full]],0),MATCH("Club Size Entries",Participation_Count_Clubs__24[#Headers],0))</f>
        <v>L</v>
      </c>
    </row>
    <row r="488" spans="1:13" x14ac:dyDescent="0.25">
      <c r="A488" t="s">
        <v>101</v>
      </c>
      <c r="B488" t="s">
        <v>317</v>
      </c>
      <c r="C488" t="s">
        <v>108</v>
      </c>
      <c r="D488" s="1" t="str">
        <f>VLOOKUP(athlete_entries[[#This Row],[CATEGORY]],Categories!$A$1:$F$106,2,FALSE)</f>
        <v>Individual</v>
      </c>
      <c r="E488" s="1" t="str">
        <f>VLOOKUP(athlete_entries[[#This Row],[CATEGORY]],Categories!$A$1:$F$106,3,FALSE)</f>
        <v>Power</v>
      </c>
      <c r="F488" s="1" t="str">
        <f>VLOOKUP(athlete_entries[[#This Row],[CATEGORY]],Categories!$A$1:$F$106,4,FALSE)</f>
        <v>Senior</v>
      </c>
      <c r="G488" s="1" t="str">
        <f>VLOOKUP(athlete_entries[[#This Row],[CATEGORY]],Categories!$A$1:$F$106,5,FALSE)</f>
        <v>Male</v>
      </c>
      <c r="H488" s="1" t="str">
        <f>VLOOKUP(athlete_entries[[#This Row],[CATEGORY]],Categories!$A$1:$F$106,6,FALSE)</f>
        <v>A+B G04-D06</v>
      </c>
      <c r="I488" s="1" t="str">
        <f t="array" ref="I488">_xlfn.IFNA(INDEX(Results__5[#All],MATCH(athlete_entries[[#This Row],[CATEGORY]]&amp;athlete_entries[[#This Row],[Name]],Results__5[[#All],[Category]]&amp;Results__5[[#All],[Name]],0),MATCH(athlete_entries[[#Headers],[Result]],Results__5[#Headers],0)),"0. None")</f>
        <v>0. None</v>
      </c>
      <c r="J488" s="1" t="str">
        <f>IF(AND(athlete_entries[[#This Row],[Result]]="2. Silver",K488=2),"0. None",IF(AND(athlete_entries[[#This Row],[Result]]="3. Bronze",K488=3),"0. None",athlete_entries[[#This Row],[Result]]))</f>
        <v>0. None</v>
      </c>
      <c r="K488" s="1">
        <f>INDEX(Categories_and_entries__2[[#All],[Category]:[Entries]],MATCH(athlete_entries[[#This Row],[CATEGORY]],Categories_and_entries__2[[#All],[Category]],0),MATCH("Entries",Categories_and_entries__2[[#Headers],[Category]:[Entries]],0))</f>
        <v>12</v>
      </c>
      <c r="L488" s="1">
        <f>COUNTIFS(athlete_entries[CATEGORY],athlete_entries[[#This Row],[CATEGORY]],athlete_entries[Club Full],athlete_entries[[#This Row],[Club Full]])</f>
        <v>1</v>
      </c>
      <c r="M488" s="1" t="str">
        <f>INDEX(Participation_Count_Clubs__24[#All],MATCH(athlete_entries[[#This Row],[Club Full]],Participation_Count_Clubs__24[[#All],[Club Full]],0),MATCH("Club Size Entries",Participation_Count_Clubs__24[#Headers],0))</f>
        <v>L</v>
      </c>
    </row>
    <row r="489" spans="1:13" x14ac:dyDescent="0.25">
      <c r="A489" t="s">
        <v>23</v>
      </c>
      <c r="B489" t="s">
        <v>494</v>
      </c>
      <c r="C489" t="s">
        <v>145</v>
      </c>
      <c r="D489" s="1" t="str">
        <f>VLOOKUP(athlete_entries[[#This Row],[CATEGORY]],Categories!$A$1:$F$106,2,FALSE)</f>
        <v>Individual</v>
      </c>
      <c r="E489" s="1" t="str">
        <f>VLOOKUP(athlete_entries[[#This Row],[CATEGORY]],Categories!$A$1:$F$106,3,FALSE)</f>
        <v>Patterns</v>
      </c>
      <c r="F489" s="1" t="str">
        <f>VLOOKUP(athlete_entries[[#This Row],[CATEGORY]],Categories!$A$1:$F$106,4,FALSE)</f>
        <v>Senior</v>
      </c>
      <c r="G489" s="1" t="str">
        <f>VLOOKUP(athlete_entries[[#This Row],[CATEGORY]],Categories!$A$1:$F$106,5,FALSE)</f>
        <v>Female</v>
      </c>
      <c r="H489" s="1" t="str">
        <f>VLOOKUP(athlete_entries[[#This Row],[CATEGORY]],Categories!$A$1:$F$106,6,FALSE)</f>
        <v>A D01-D06</v>
      </c>
      <c r="I489" s="1" t="str">
        <f t="array" ref="I489">_xlfn.IFNA(INDEX(Results__5[#All],MATCH(athlete_entries[[#This Row],[CATEGORY]]&amp;athlete_entries[[#This Row],[Name]],Results__5[[#All],[Category]]&amp;Results__5[[#All],[Name]],0),MATCH(athlete_entries[[#Headers],[Result]],Results__5[#Headers],0)),"0. None")</f>
        <v>0. None</v>
      </c>
      <c r="J489" s="1" t="str">
        <f>IF(AND(athlete_entries[[#This Row],[Result]]="2. Silver",K489=2),"0. None",IF(AND(athlete_entries[[#This Row],[Result]]="3. Bronze",K489=3),"0. None",athlete_entries[[#This Row],[Result]]))</f>
        <v>0. None</v>
      </c>
      <c r="K489" s="1">
        <f>INDEX(Categories_and_entries__2[[#All],[Category]:[Entries]],MATCH(athlete_entries[[#This Row],[CATEGORY]],Categories_and_entries__2[[#All],[Category]],0),MATCH("Entries",Categories_and_entries__2[[#Headers],[Category]:[Entries]],0))</f>
        <v>10</v>
      </c>
      <c r="L489" s="1">
        <f>COUNTIFS(athlete_entries[CATEGORY],athlete_entries[[#This Row],[CATEGORY]],athlete_entries[Club Full],athlete_entries[[#This Row],[Club Full]])</f>
        <v>1</v>
      </c>
      <c r="M489" s="1" t="str">
        <f>INDEX(Participation_Count_Clubs__24[#All],MATCH(athlete_entries[[#This Row],[Club Full]],Participation_Count_Clubs__24[[#All],[Club Full]],0),MATCH("Club Size Entries",Participation_Count_Clubs__24[#Headers],0))</f>
        <v>M</v>
      </c>
    </row>
    <row r="490" spans="1:13" x14ac:dyDescent="0.25">
      <c r="A490" t="s">
        <v>24</v>
      </c>
      <c r="B490" t="s">
        <v>144</v>
      </c>
      <c r="C490" t="s">
        <v>145</v>
      </c>
      <c r="D490" s="1" t="str">
        <f>VLOOKUP(athlete_entries[[#This Row],[CATEGORY]],Categories!$A$1:$F$106,2,FALSE)</f>
        <v>Individual</v>
      </c>
      <c r="E490" s="1" t="str">
        <f>VLOOKUP(athlete_entries[[#This Row],[CATEGORY]],Categories!$A$1:$F$106,3,FALSE)</f>
        <v>Patterns</v>
      </c>
      <c r="F490" s="1" t="str">
        <f>VLOOKUP(athlete_entries[[#This Row],[CATEGORY]],Categories!$A$1:$F$106,4,FALSE)</f>
        <v>Senior</v>
      </c>
      <c r="G490" s="1" t="str">
        <f>VLOOKUP(athlete_entries[[#This Row],[CATEGORY]],Categories!$A$1:$F$106,5,FALSE)</f>
        <v>Female</v>
      </c>
      <c r="H490" s="1" t="str">
        <f>VLOOKUP(athlete_entries[[#This Row],[CATEGORY]],Categories!$A$1:$F$106,6,FALSE)</f>
        <v>B G04-G01</v>
      </c>
      <c r="I490" s="1" t="str">
        <f t="array" ref="I490">_xlfn.IFNA(INDEX(Results__5[#All],MATCH(athlete_entries[[#This Row],[CATEGORY]]&amp;athlete_entries[[#This Row],[Name]],Results__5[[#All],[Category]]&amp;Results__5[[#All],[Name]],0),MATCH(athlete_entries[[#Headers],[Result]],Results__5[#Headers],0)),"0. None")</f>
        <v>1. Gold</v>
      </c>
      <c r="J490" s="1" t="str">
        <f>IF(AND(athlete_entries[[#This Row],[Result]]="2. Silver",K490=2),"0. None",IF(AND(athlete_entries[[#This Row],[Result]]="3. Bronze",K490=3),"0. None",athlete_entries[[#This Row],[Result]]))</f>
        <v>1. Gold</v>
      </c>
      <c r="K490" s="1">
        <f>INDEX(Categories_and_entries__2[[#All],[Category]:[Entries]],MATCH(athlete_entries[[#This Row],[CATEGORY]],Categories_and_entries__2[[#All],[Category]],0),MATCH("Entries",Categories_and_entries__2[[#Headers],[Category]:[Entries]],0))</f>
        <v>4</v>
      </c>
      <c r="L490" s="1">
        <f>COUNTIFS(athlete_entries[CATEGORY],athlete_entries[[#This Row],[CATEGORY]],athlete_entries[Club Full],athlete_entries[[#This Row],[Club Full]])</f>
        <v>1</v>
      </c>
      <c r="M490" s="1" t="str">
        <f>INDEX(Participation_Count_Clubs__24[#All],MATCH(athlete_entries[[#This Row],[Club Full]],Participation_Count_Clubs__24[[#All],[Club Full]],0),MATCH("Club Size Entries",Participation_Count_Clubs__24[#Headers],0))</f>
        <v>M</v>
      </c>
    </row>
    <row r="491" spans="1:13" x14ac:dyDescent="0.25">
      <c r="A491" t="s">
        <v>30</v>
      </c>
      <c r="B491" t="s">
        <v>677</v>
      </c>
      <c r="C491" t="s">
        <v>145</v>
      </c>
      <c r="D491" s="1" t="str">
        <f>VLOOKUP(athlete_entries[[#This Row],[CATEGORY]],Categories!$A$1:$F$106,2,FALSE)</f>
        <v>Individual</v>
      </c>
      <c r="E491" s="1" t="str">
        <f>VLOOKUP(athlete_entries[[#This Row],[CATEGORY]],Categories!$A$1:$F$106,3,FALSE)</f>
        <v>Patterns</v>
      </c>
      <c r="F491" s="1" t="str">
        <f>VLOOKUP(athlete_entries[[#This Row],[CATEGORY]],Categories!$A$1:$F$106,4,FALSE)</f>
        <v>Senior</v>
      </c>
      <c r="G491" s="1" t="str">
        <f>VLOOKUP(athlete_entries[[#This Row],[CATEGORY]],Categories!$A$1:$F$106,5,FALSE)</f>
        <v>Male</v>
      </c>
      <c r="H491" s="1" t="str">
        <f>VLOOKUP(athlete_entries[[#This Row],[CATEGORY]],Categories!$A$1:$F$106,6,FALSE)</f>
        <v>A D01-D06</v>
      </c>
      <c r="I491" s="1" t="str">
        <f t="array" ref="I491">_xlfn.IFNA(INDEX(Results__5[#All],MATCH(athlete_entries[[#This Row],[CATEGORY]]&amp;athlete_entries[[#This Row],[Name]],Results__5[[#All],[Category]]&amp;Results__5[[#All],[Name]],0),MATCH(athlete_entries[[#Headers],[Result]],Results__5[#Headers],0)),"0. None")</f>
        <v>0. None</v>
      </c>
      <c r="J491" s="1" t="str">
        <f>IF(AND(athlete_entries[[#This Row],[Result]]="2. Silver",K491=2),"0. None",IF(AND(athlete_entries[[#This Row],[Result]]="3. Bronze",K491=3),"0. None",athlete_entries[[#This Row],[Result]]))</f>
        <v>0. None</v>
      </c>
      <c r="K491" s="1">
        <f>INDEX(Categories_and_entries__2[[#All],[Category]:[Entries]],MATCH(athlete_entries[[#This Row],[CATEGORY]],Categories_and_entries__2[[#All],[Category]],0),MATCH("Entries",Categories_and_entries__2[[#Headers],[Category]:[Entries]],0))</f>
        <v>5</v>
      </c>
      <c r="L491" s="1">
        <f>COUNTIFS(athlete_entries[CATEGORY],athlete_entries[[#This Row],[CATEGORY]],athlete_entries[Club Full],athlete_entries[[#This Row],[Club Full]])</f>
        <v>1</v>
      </c>
      <c r="M491" s="1" t="str">
        <f>INDEX(Participation_Count_Clubs__24[#All],MATCH(athlete_entries[[#This Row],[Club Full]],Participation_Count_Clubs__24[[#All],[Club Full]],0),MATCH("Club Size Entries",Participation_Count_Clubs__24[#Headers],0))</f>
        <v>M</v>
      </c>
    </row>
    <row r="492" spans="1:13" x14ac:dyDescent="0.25">
      <c r="A492" t="s">
        <v>31</v>
      </c>
      <c r="B492" t="s">
        <v>318</v>
      </c>
      <c r="C492" t="s">
        <v>145</v>
      </c>
      <c r="D492" s="1" t="str">
        <f>VLOOKUP(athlete_entries[[#This Row],[CATEGORY]],Categories!$A$1:$F$106,2,FALSE)</f>
        <v>Individual</v>
      </c>
      <c r="E492" s="1" t="str">
        <f>VLOOKUP(athlete_entries[[#This Row],[CATEGORY]],Categories!$A$1:$F$106,3,FALSE)</f>
        <v>Patterns</v>
      </c>
      <c r="F492" s="1" t="str">
        <f>VLOOKUP(athlete_entries[[#This Row],[CATEGORY]],Categories!$A$1:$F$106,4,FALSE)</f>
        <v>Senior</v>
      </c>
      <c r="G492" s="1" t="str">
        <f>VLOOKUP(athlete_entries[[#This Row],[CATEGORY]],Categories!$A$1:$F$106,5,FALSE)</f>
        <v>Male</v>
      </c>
      <c r="H492" s="1" t="str">
        <f>VLOOKUP(athlete_entries[[#This Row],[CATEGORY]],Categories!$A$1:$F$106,6,FALSE)</f>
        <v>B G04-G01</v>
      </c>
      <c r="I492" s="1" t="str">
        <f t="array" ref="I492">_xlfn.IFNA(INDEX(Results__5[#All],MATCH(athlete_entries[[#This Row],[CATEGORY]]&amp;athlete_entries[[#This Row],[Name]],Results__5[[#All],[Category]]&amp;Results__5[[#All],[Name]],0),MATCH(athlete_entries[[#Headers],[Result]],Results__5[#Headers],0)),"0. None")</f>
        <v>0. None</v>
      </c>
      <c r="J492" s="1" t="str">
        <f>IF(AND(athlete_entries[[#This Row],[Result]]="2. Silver",K492=2),"0. None",IF(AND(athlete_entries[[#This Row],[Result]]="3. Bronze",K492=3),"0. None",athlete_entries[[#This Row],[Result]]))</f>
        <v>0. None</v>
      </c>
      <c r="K492" s="1">
        <f>INDEX(Categories_and_entries__2[[#All],[Category]:[Entries]],MATCH(athlete_entries[[#This Row],[CATEGORY]],Categories_and_entries__2[[#All],[Category]],0),MATCH("Entries",Categories_and_entries__2[[#Headers],[Category]:[Entries]],0))</f>
        <v>8</v>
      </c>
      <c r="L492" s="1">
        <f>COUNTIFS(athlete_entries[CATEGORY],athlete_entries[[#This Row],[CATEGORY]],athlete_entries[Club Full],athlete_entries[[#This Row],[Club Full]])</f>
        <v>2</v>
      </c>
      <c r="M492" s="1" t="str">
        <f>INDEX(Participation_Count_Clubs__24[#All],MATCH(athlete_entries[[#This Row],[Club Full]],Participation_Count_Clubs__24[[#All],[Club Full]],0),MATCH("Club Size Entries",Participation_Count_Clubs__24[#Headers],0))</f>
        <v>M</v>
      </c>
    </row>
    <row r="493" spans="1:13" x14ac:dyDescent="0.25">
      <c r="A493" t="s">
        <v>31</v>
      </c>
      <c r="B493" t="s">
        <v>348</v>
      </c>
      <c r="C493" t="s">
        <v>145</v>
      </c>
      <c r="D493" s="1" t="str">
        <f>VLOOKUP(athlete_entries[[#This Row],[CATEGORY]],Categories!$A$1:$F$106,2,FALSE)</f>
        <v>Individual</v>
      </c>
      <c r="E493" s="1" t="str">
        <f>VLOOKUP(athlete_entries[[#This Row],[CATEGORY]],Categories!$A$1:$F$106,3,FALSE)</f>
        <v>Patterns</v>
      </c>
      <c r="F493" s="1" t="str">
        <f>VLOOKUP(athlete_entries[[#This Row],[CATEGORY]],Categories!$A$1:$F$106,4,FALSE)</f>
        <v>Senior</v>
      </c>
      <c r="G493" s="1" t="str">
        <f>VLOOKUP(athlete_entries[[#This Row],[CATEGORY]],Categories!$A$1:$F$106,5,FALSE)</f>
        <v>Male</v>
      </c>
      <c r="H493" s="1" t="str">
        <f>VLOOKUP(athlete_entries[[#This Row],[CATEGORY]],Categories!$A$1:$F$106,6,FALSE)</f>
        <v>B G04-G01</v>
      </c>
      <c r="I493" s="1" t="str">
        <f t="array" ref="I493">_xlfn.IFNA(INDEX(Results__5[#All],MATCH(athlete_entries[[#This Row],[CATEGORY]]&amp;athlete_entries[[#This Row],[Name]],Results__5[[#All],[Category]]&amp;Results__5[[#All],[Name]],0),MATCH(athlete_entries[[#Headers],[Result]],Results__5[#Headers],0)),"0. None")</f>
        <v>3. Bronze</v>
      </c>
      <c r="J493" s="1" t="str">
        <f>IF(AND(athlete_entries[[#This Row],[Result]]="2. Silver",K493=2),"0. None",IF(AND(athlete_entries[[#This Row],[Result]]="3. Bronze",K493=3),"0. None",athlete_entries[[#This Row],[Result]]))</f>
        <v>3. Bronze</v>
      </c>
      <c r="K493" s="1">
        <f>INDEX(Categories_and_entries__2[[#All],[Category]:[Entries]],MATCH(athlete_entries[[#This Row],[CATEGORY]],Categories_and_entries__2[[#All],[Category]],0),MATCH("Entries",Categories_and_entries__2[[#Headers],[Category]:[Entries]],0))</f>
        <v>8</v>
      </c>
      <c r="L493" s="1">
        <f>COUNTIFS(athlete_entries[CATEGORY],athlete_entries[[#This Row],[CATEGORY]],athlete_entries[Club Full],athlete_entries[[#This Row],[Club Full]])</f>
        <v>2</v>
      </c>
      <c r="M493" s="1" t="str">
        <f>INDEX(Participation_Count_Clubs__24[#All],MATCH(athlete_entries[[#This Row],[Club Full]],Participation_Count_Clubs__24[[#All],[Club Full]],0),MATCH("Club Size Entries",Participation_Count_Clubs__24[#Headers],0))</f>
        <v>M</v>
      </c>
    </row>
    <row r="494" spans="1:13" x14ac:dyDescent="0.25">
      <c r="A494" t="s">
        <v>779</v>
      </c>
      <c r="B494" t="s">
        <v>144</v>
      </c>
      <c r="C494" t="s">
        <v>145</v>
      </c>
      <c r="D494" s="1" t="str">
        <f>VLOOKUP(athlete_entries[[#This Row],[CATEGORY]],Categories!$A$1:$F$106,2,FALSE)</f>
        <v>Individual</v>
      </c>
      <c r="E494" s="1" t="str">
        <f>VLOOKUP(athlete_entries[[#This Row],[CATEGORY]],Categories!$A$1:$F$106,3,FALSE)</f>
        <v>Sparring</v>
      </c>
      <c r="F494" s="1" t="str">
        <f>VLOOKUP(athlete_entries[[#This Row],[CATEGORY]],Categories!$A$1:$F$106,4,FALSE)</f>
        <v>Senior</v>
      </c>
      <c r="G494" s="1" t="str">
        <f>VLOOKUP(athlete_entries[[#This Row],[CATEGORY]],Categories!$A$1:$F$106,5,FALSE)</f>
        <v>Female</v>
      </c>
      <c r="H494" s="1" t="str">
        <f>VLOOKUP(athlete_entries[[#This Row],[CATEGORY]],Categories!$A$1:$F$106,6,FALSE)</f>
        <v>A+B G04-D06</v>
      </c>
      <c r="I494" s="1" t="str">
        <f t="array" ref="I494">_xlfn.IFNA(INDEX(Results__5[#All],MATCH(athlete_entries[[#This Row],[CATEGORY]]&amp;athlete_entries[[#This Row],[Name]],Results__5[[#All],[Category]]&amp;Results__5[[#All],[Name]],0),MATCH(athlete_entries[[#Headers],[Result]],Results__5[#Headers],0)),"0. None")</f>
        <v>3. Bronze</v>
      </c>
      <c r="J494" s="1" t="str">
        <f>IF(AND(athlete_entries[[#This Row],[Result]]="2. Silver",K494=2),"0. None",IF(AND(athlete_entries[[#This Row],[Result]]="3. Bronze",K494=3),"0. None",athlete_entries[[#This Row],[Result]]))</f>
        <v>3. Bronze</v>
      </c>
      <c r="K494" s="1">
        <f>INDEX(Categories_and_entries__2[[#All],[Category]:[Entries]],MATCH(athlete_entries[[#This Row],[CATEGORY]],Categories_and_entries__2[[#All],[Category]],0),MATCH("Entries",Categories_and_entries__2[[#Headers],[Category]:[Entries]],0))</f>
        <v>5</v>
      </c>
      <c r="L494" s="1">
        <f>COUNTIFS(athlete_entries[CATEGORY],athlete_entries[[#This Row],[CATEGORY]],athlete_entries[Club Full],athlete_entries[[#This Row],[Club Full]])</f>
        <v>1</v>
      </c>
      <c r="M494" s="1" t="str">
        <f>INDEX(Participation_Count_Clubs__24[#All],MATCH(athlete_entries[[#This Row],[Club Full]],Participation_Count_Clubs__24[[#All],[Club Full]],0),MATCH("Club Size Entries",Participation_Count_Clubs__24[#Headers],0))</f>
        <v>M</v>
      </c>
    </row>
    <row r="495" spans="1:13" x14ac:dyDescent="0.25">
      <c r="A495" t="s">
        <v>80</v>
      </c>
      <c r="B495" t="s">
        <v>494</v>
      </c>
      <c r="C495" t="s">
        <v>145</v>
      </c>
      <c r="D495" s="1" t="str">
        <f>VLOOKUP(athlete_entries[[#This Row],[CATEGORY]],Categories!$A$1:$F$106,2,FALSE)</f>
        <v>Individual</v>
      </c>
      <c r="E495" s="1" t="str">
        <f>VLOOKUP(athlete_entries[[#This Row],[CATEGORY]],Categories!$A$1:$F$106,3,FALSE)</f>
        <v>Sparring</v>
      </c>
      <c r="F495" s="1" t="str">
        <f>VLOOKUP(athlete_entries[[#This Row],[CATEGORY]],Categories!$A$1:$F$106,4,FALSE)</f>
        <v>Senior</v>
      </c>
      <c r="G495" s="1" t="str">
        <f>VLOOKUP(athlete_entries[[#This Row],[CATEGORY]],Categories!$A$1:$F$106,5,FALSE)</f>
        <v>Female</v>
      </c>
      <c r="H495" s="1" t="str">
        <f>VLOOKUP(athlete_entries[[#This Row],[CATEGORY]],Categories!$A$1:$F$106,6,FALSE)</f>
        <v>A D01-D06</v>
      </c>
      <c r="I495" s="1" t="str">
        <f t="array" ref="I495">_xlfn.IFNA(INDEX(Results__5[#All],MATCH(athlete_entries[[#This Row],[CATEGORY]]&amp;athlete_entries[[#This Row],[Name]],Results__5[[#All],[Category]]&amp;Results__5[[#All],[Name]],0),MATCH(athlete_entries[[#Headers],[Result]],Results__5[#Headers],0)),"0. None")</f>
        <v>0. None</v>
      </c>
      <c r="J495" s="1" t="str">
        <f>IF(AND(athlete_entries[[#This Row],[Result]]="2. Silver",K495=2),"0. None",IF(AND(athlete_entries[[#This Row],[Result]]="3. Bronze",K495=3),"0. None",athlete_entries[[#This Row],[Result]]))</f>
        <v>0. None</v>
      </c>
      <c r="K495" s="1">
        <f>INDEX(Categories_and_entries__2[[#All],[Category]:[Entries]],MATCH(athlete_entries[[#This Row],[CATEGORY]],Categories_and_entries__2[[#All],[Category]],0),MATCH("Entries",Categories_and_entries__2[[#Headers],[Category]:[Entries]],0))</f>
        <v>8</v>
      </c>
      <c r="L495" s="1">
        <f>COUNTIFS(athlete_entries[CATEGORY],athlete_entries[[#This Row],[CATEGORY]],athlete_entries[Club Full],athlete_entries[[#This Row],[Club Full]])</f>
        <v>1</v>
      </c>
      <c r="M495" s="1" t="str">
        <f>INDEX(Participation_Count_Clubs__24[#All],MATCH(athlete_entries[[#This Row],[Club Full]],Participation_Count_Clubs__24[[#All],[Club Full]],0),MATCH("Club Size Entries",Participation_Count_Clubs__24[#Headers],0))</f>
        <v>M</v>
      </c>
    </row>
    <row r="496" spans="1:13" x14ac:dyDescent="0.25">
      <c r="A496" t="s">
        <v>84</v>
      </c>
      <c r="B496" t="s">
        <v>348</v>
      </c>
      <c r="C496" t="s">
        <v>145</v>
      </c>
      <c r="D496" s="1" t="str">
        <f>VLOOKUP(athlete_entries[[#This Row],[CATEGORY]],Categories!$A$1:$F$106,2,FALSE)</f>
        <v>Individual</v>
      </c>
      <c r="E496" s="1" t="str">
        <f>VLOOKUP(athlete_entries[[#This Row],[CATEGORY]],Categories!$A$1:$F$106,3,FALSE)</f>
        <v>Sparring</v>
      </c>
      <c r="F496" s="1" t="str">
        <f>VLOOKUP(athlete_entries[[#This Row],[CATEGORY]],Categories!$A$1:$F$106,4,FALSE)</f>
        <v>Senior</v>
      </c>
      <c r="G496" s="1" t="str">
        <f>VLOOKUP(athlete_entries[[#This Row],[CATEGORY]],Categories!$A$1:$F$106,5,FALSE)</f>
        <v>Male</v>
      </c>
      <c r="H496" s="1" t="str">
        <f>VLOOKUP(athlete_entries[[#This Row],[CATEGORY]],Categories!$A$1:$F$106,6,FALSE)</f>
        <v>A+B G04-D06</v>
      </c>
      <c r="I496" s="1" t="str">
        <f t="array" ref="I496">_xlfn.IFNA(INDEX(Results__5[#All],MATCH(athlete_entries[[#This Row],[CATEGORY]]&amp;athlete_entries[[#This Row],[Name]],Results__5[[#All],[Category]]&amp;Results__5[[#All],[Name]],0),MATCH(athlete_entries[[#Headers],[Result]],Results__5[#Headers],0)),"0. None")</f>
        <v>0. None</v>
      </c>
      <c r="J496" s="1" t="str">
        <f>IF(AND(athlete_entries[[#This Row],[Result]]="2. Silver",K496=2),"0. None",IF(AND(athlete_entries[[#This Row],[Result]]="3. Bronze",K496=3),"0. None",athlete_entries[[#This Row],[Result]]))</f>
        <v>0. None</v>
      </c>
      <c r="K496" s="1">
        <f>INDEX(Categories_and_entries__2[[#All],[Category]:[Entries]],MATCH(athlete_entries[[#This Row],[CATEGORY]],Categories_and_entries__2[[#All],[Category]],0),MATCH("Entries",Categories_and_entries__2[[#Headers],[Category]:[Entries]],0))</f>
        <v>6</v>
      </c>
      <c r="L496" s="1">
        <f>COUNTIFS(athlete_entries[CATEGORY],athlete_entries[[#This Row],[CATEGORY]],athlete_entries[Club Full],athlete_entries[[#This Row],[Club Full]])</f>
        <v>1</v>
      </c>
      <c r="M496" s="1" t="str">
        <f>INDEX(Participation_Count_Clubs__24[#All],MATCH(athlete_entries[[#This Row],[Club Full]],Participation_Count_Clubs__24[[#All],[Club Full]],0),MATCH("Club Size Entries",Participation_Count_Clubs__24[#Headers],0))</f>
        <v>M</v>
      </c>
    </row>
    <row r="497" spans="1:13" x14ac:dyDescent="0.25">
      <c r="A497" t="s">
        <v>86</v>
      </c>
      <c r="B497" t="s">
        <v>677</v>
      </c>
      <c r="C497" t="s">
        <v>145</v>
      </c>
      <c r="D497" s="1" t="str">
        <f>VLOOKUP(athlete_entries[[#This Row],[CATEGORY]],Categories!$A$1:$F$106,2,FALSE)</f>
        <v>Individual</v>
      </c>
      <c r="E497" s="1" t="str">
        <f>VLOOKUP(athlete_entries[[#This Row],[CATEGORY]],Categories!$A$1:$F$106,3,FALSE)</f>
        <v>Sparring</v>
      </c>
      <c r="F497" s="1" t="str">
        <f>VLOOKUP(athlete_entries[[#This Row],[CATEGORY]],Categories!$A$1:$F$106,4,FALSE)</f>
        <v>Senior</v>
      </c>
      <c r="G497" s="1" t="str">
        <f>VLOOKUP(athlete_entries[[#This Row],[CATEGORY]],Categories!$A$1:$F$106,5,FALSE)</f>
        <v>Male</v>
      </c>
      <c r="H497" s="1" t="str">
        <f>VLOOKUP(athlete_entries[[#This Row],[CATEGORY]],Categories!$A$1:$F$106,6,FALSE)</f>
        <v>A+B G04-D06</v>
      </c>
      <c r="I497" s="1" t="str">
        <f t="array" ref="I497">_xlfn.IFNA(INDEX(Results__5[#All],MATCH(athlete_entries[[#This Row],[CATEGORY]]&amp;athlete_entries[[#This Row],[Name]],Results__5[[#All],[Category]]&amp;Results__5[[#All],[Name]],0),MATCH(athlete_entries[[#Headers],[Result]],Results__5[#Headers],0)),"0. None")</f>
        <v>0. None</v>
      </c>
      <c r="J497" s="1" t="str">
        <f>IF(AND(athlete_entries[[#This Row],[Result]]="2. Silver",K497=2),"0. None",IF(AND(athlete_entries[[#This Row],[Result]]="3. Bronze",K497=3),"0. None",athlete_entries[[#This Row],[Result]]))</f>
        <v>0. None</v>
      </c>
      <c r="K497" s="1">
        <f>INDEX(Categories_and_entries__2[[#All],[Category]:[Entries]],MATCH(athlete_entries[[#This Row],[CATEGORY]],Categories_and_entries__2[[#All],[Category]],0),MATCH("Entries",Categories_and_entries__2[[#Headers],[Category]:[Entries]],0))</f>
        <v>8</v>
      </c>
      <c r="L497" s="1">
        <f>COUNTIFS(athlete_entries[CATEGORY],athlete_entries[[#This Row],[CATEGORY]],athlete_entries[Club Full],athlete_entries[[#This Row],[Club Full]])</f>
        <v>1</v>
      </c>
      <c r="M497" s="1" t="str">
        <f>INDEX(Participation_Count_Clubs__24[#All],MATCH(athlete_entries[[#This Row],[Club Full]],Participation_Count_Clubs__24[[#All],[Club Full]],0),MATCH("Club Size Entries",Participation_Count_Clubs__24[#Headers],0))</f>
        <v>M</v>
      </c>
    </row>
    <row r="498" spans="1:13" x14ac:dyDescent="0.25">
      <c r="A498" t="s">
        <v>89</v>
      </c>
      <c r="B498" t="s">
        <v>318</v>
      </c>
      <c r="C498" t="s">
        <v>145</v>
      </c>
      <c r="D498" s="1" t="str">
        <f>VLOOKUP(athlete_entries[[#This Row],[CATEGORY]],Categories!$A$1:$F$106,2,FALSE)</f>
        <v>Individual</v>
      </c>
      <c r="E498" s="1" t="str">
        <f>VLOOKUP(athlete_entries[[#This Row],[CATEGORY]],Categories!$A$1:$F$106,3,FALSE)</f>
        <v>Sparring</v>
      </c>
      <c r="F498" s="1" t="str">
        <f>VLOOKUP(athlete_entries[[#This Row],[CATEGORY]],Categories!$A$1:$F$106,4,FALSE)</f>
        <v>Senior</v>
      </c>
      <c r="G498" s="1" t="str">
        <f>VLOOKUP(athlete_entries[[#This Row],[CATEGORY]],Categories!$A$1:$F$106,5,FALSE)</f>
        <v>Male</v>
      </c>
      <c r="H498" s="1" t="str">
        <f>VLOOKUP(athlete_entries[[#This Row],[CATEGORY]],Categories!$A$1:$F$106,6,FALSE)</f>
        <v>B G04-G01</v>
      </c>
      <c r="I498" s="1" t="str">
        <f t="array" ref="I498">_xlfn.IFNA(INDEX(Results__5[#All],MATCH(athlete_entries[[#This Row],[CATEGORY]]&amp;athlete_entries[[#This Row],[Name]],Results__5[[#All],[Category]]&amp;Results__5[[#All],[Name]],0),MATCH(athlete_entries[[#Headers],[Result]],Results__5[#Headers],0)),"0. None")</f>
        <v>2. Silver</v>
      </c>
      <c r="J498" s="1" t="str">
        <f>IF(AND(athlete_entries[[#This Row],[Result]]="2. Silver",K498=2),"0. None",IF(AND(athlete_entries[[#This Row],[Result]]="3. Bronze",K498=3),"0. None",athlete_entries[[#This Row],[Result]]))</f>
        <v>2. Silver</v>
      </c>
      <c r="K498" s="1">
        <f>INDEX(Categories_and_entries__2[[#All],[Category]:[Entries]],MATCH(athlete_entries[[#This Row],[CATEGORY]],Categories_and_entries__2[[#All],[Category]],0),MATCH("Entries",Categories_and_entries__2[[#Headers],[Category]:[Entries]],0))</f>
        <v>3</v>
      </c>
      <c r="L498" s="1">
        <f>COUNTIFS(athlete_entries[CATEGORY],athlete_entries[[#This Row],[CATEGORY]],athlete_entries[Club Full],athlete_entries[[#This Row],[Club Full]])</f>
        <v>1</v>
      </c>
      <c r="M498" s="1" t="str">
        <f>INDEX(Participation_Count_Clubs__24[#All],MATCH(athlete_entries[[#This Row],[Club Full]],Participation_Count_Clubs__24[[#All],[Club Full]],0),MATCH("Club Size Entries",Participation_Count_Clubs__24[#Headers],0))</f>
        <v>M</v>
      </c>
    </row>
    <row r="499" spans="1:13" x14ac:dyDescent="0.25">
      <c r="A499" t="s">
        <v>97</v>
      </c>
      <c r="B499" t="s">
        <v>494</v>
      </c>
      <c r="C499" t="s">
        <v>145</v>
      </c>
      <c r="D499" s="1" t="str">
        <f>VLOOKUP(athlete_entries[[#This Row],[CATEGORY]],Categories!$A$1:$F$106,2,FALSE)</f>
        <v>Individual</v>
      </c>
      <c r="E499" s="1" t="str">
        <f>VLOOKUP(athlete_entries[[#This Row],[CATEGORY]],Categories!$A$1:$F$106,3,FALSE)</f>
        <v>Sparring</v>
      </c>
      <c r="F499" s="1" t="str">
        <f>VLOOKUP(athlete_entries[[#This Row],[CATEGORY]],Categories!$A$1:$F$106,4,FALSE)</f>
        <v>Senior</v>
      </c>
      <c r="G499" s="1" t="str">
        <f>VLOOKUP(athlete_entries[[#This Row],[CATEGORY]],Categories!$A$1:$F$106,5,FALSE)</f>
        <v>Female</v>
      </c>
      <c r="H499" s="1" t="str">
        <f>VLOOKUP(athlete_entries[[#This Row],[CATEGORY]],Categories!$A$1:$F$106,6,FALSE)</f>
        <v>A+B G04-D06</v>
      </c>
      <c r="I499" s="1" t="str">
        <f t="array" ref="I499">_xlfn.IFNA(INDEX(Results__5[#All],MATCH(athlete_entries[[#This Row],[CATEGORY]]&amp;athlete_entries[[#This Row],[Name]],Results__5[[#All],[Category]]&amp;Results__5[[#All],[Name]],0),MATCH(athlete_entries[[#Headers],[Result]],Results__5[#Headers],0)),"0. None")</f>
        <v>2. Silver</v>
      </c>
      <c r="J499" s="1" t="str">
        <f>IF(AND(athlete_entries[[#This Row],[Result]]="2. Silver",K499=2),"0. None",IF(AND(athlete_entries[[#This Row],[Result]]="3. Bronze",K499=3),"0. None",athlete_entries[[#This Row],[Result]]))</f>
        <v>2. Silver</v>
      </c>
      <c r="K499" s="1">
        <f>INDEX(Categories_and_entries__2[[#All],[Category]:[Entries]],MATCH(athlete_entries[[#This Row],[CATEGORY]],Categories_and_entries__2[[#All],[Category]],0),MATCH("Entries",Categories_and_entries__2[[#Headers],[Category]:[Entries]],0))</f>
        <v>10</v>
      </c>
      <c r="L499" s="1">
        <f>COUNTIFS(athlete_entries[CATEGORY],athlete_entries[[#This Row],[CATEGORY]],athlete_entries[Club Full],athlete_entries[[#This Row],[Club Full]])</f>
        <v>1</v>
      </c>
      <c r="M499" s="1" t="str">
        <f>INDEX(Participation_Count_Clubs__24[#All],MATCH(athlete_entries[[#This Row],[Club Full]],Participation_Count_Clubs__24[[#All],[Club Full]],0),MATCH("Club Size Entries",Participation_Count_Clubs__24[#Headers],0))</f>
        <v>M</v>
      </c>
    </row>
    <row r="500" spans="1:13" x14ac:dyDescent="0.25">
      <c r="A500" t="s">
        <v>2</v>
      </c>
      <c r="B500" t="s">
        <v>325</v>
      </c>
      <c r="C500" t="s">
        <v>114</v>
      </c>
      <c r="D500" s="1" t="str">
        <f>VLOOKUP(athlete_entries[[#This Row],[CATEGORY]],Categories!$A$1:$F$106,2,FALSE)</f>
        <v>Individual</v>
      </c>
      <c r="E500" s="1" t="str">
        <f>VLOOKUP(athlete_entries[[#This Row],[CATEGORY]],Categories!$A$1:$F$106,3,FALSE)</f>
        <v>Patterns</v>
      </c>
      <c r="F500" s="1" t="str">
        <f>VLOOKUP(athlete_entries[[#This Row],[CATEGORY]],Categories!$A$1:$F$106,4,FALSE)</f>
        <v>Youth</v>
      </c>
      <c r="G500" s="1" t="str">
        <f>VLOOKUP(athlete_entries[[#This Row],[CATEGORY]],Categories!$A$1:$F$106,5,FALSE)</f>
        <v>Female</v>
      </c>
      <c r="H500" s="1" t="str">
        <f>VLOOKUP(athlete_entries[[#This Row],[CATEGORY]],Categories!$A$1:$F$106,6,FALSE)</f>
        <v>B G04-G01</v>
      </c>
      <c r="I500" s="1" t="str">
        <f t="array" ref="I500">_xlfn.IFNA(INDEX(Results__5[#All],MATCH(athlete_entries[[#This Row],[CATEGORY]]&amp;athlete_entries[[#This Row],[Name]],Results__5[[#All],[Category]]&amp;Results__5[[#All],[Name]],0),MATCH(athlete_entries[[#Headers],[Result]],Results__5[#Headers],0)),"0. None")</f>
        <v>3. Bronze</v>
      </c>
      <c r="J500" s="1" t="str">
        <f>IF(AND(athlete_entries[[#This Row],[Result]]="2. Silver",K500=2),"0. None",IF(AND(athlete_entries[[#This Row],[Result]]="3. Bronze",K500=3),"0. None",athlete_entries[[#This Row],[Result]]))</f>
        <v>3. Bronze</v>
      </c>
      <c r="K500" s="1">
        <f>INDEX(Categories_and_entries__2[[#All],[Category]:[Entries]],MATCH(athlete_entries[[#This Row],[CATEGORY]],Categories_and_entries__2[[#All],[Category]],0),MATCH("Entries",Categories_and_entries__2[[#Headers],[Category]:[Entries]],0))</f>
        <v>24</v>
      </c>
      <c r="L500" s="1">
        <f>COUNTIFS(athlete_entries[CATEGORY],athlete_entries[[#This Row],[CATEGORY]],athlete_entries[Club Full],athlete_entries[[#This Row],[Club Full]])</f>
        <v>1</v>
      </c>
      <c r="M500" s="1" t="str">
        <f>INDEX(Participation_Count_Clubs__24[#All],MATCH(athlete_entries[[#This Row],[Club Full]],Participation_Count_Clubs__24[[#All],[Club Full]],0),MATCH("Club Size Entries",Participation_Count_Clubs__24[#Headers],0))</f>
        <v>L</v>
      </c>
    </row>
    <row r="501" spans="1:13" x14ac:dyDescent="0.25">
      <c r="A501" t="s">
        <v>4</v>
      </c>
      <c r="B501" t="s">
        <v>575</v>
      </c>
      <c r="C501" t="s">
        <v>114</v>
      </c>
      <c r="D501" s="1" t="str">
        <f>VLOOKUP(athlete_entries[[#This Row],[CATEGORY]],Categories!$A$1:$F$106,2,FALSE)</f>
        <v>Individual</v>
      </c>
      <c r="E501" s="1" t="str">
        <f>VLOOKUP(athlete_entries[[#This Row],[CATEGORY]],Categories!$A$1:$F$106,3,FALSE)</f>
        <v>Patterns</v>
      </c>
      <c r="F501" s="1" t="str">
        <f>VLOOKUP(athlete_entries[[#This Row],[CATEGORY]],Categories!$A$1:$F$106,4,FALSE)</f>
        <v>Youth</v>
      </c>
      <c r="G501" s="1" t="str">
        <f>VLOOKUP(athlete_entries[[#This Row],[CATEGORY]],Categories!$A$1:$F$106,5,FALSE)</f>
        <v>Female</v>
      </c>
      <c r="H501" s="1" t="str">
        <f>VLOOKUP(athlete_entries[[#This Row],[CATEGORY]],Categories!$A$1:$F$106,6,FALSE)</f>
        <v>C G10-G05</v>
      </c>
      <c r="I501" s="1" t="str">
        <f t="array" ref="I501">_xlfn.IFNA(INDEX(Results__5[#All],MATCH(athlete_entries[[#This Row],[CATEGORY]]&amp;athlete_entries[[#This Row],[Name]],Results__5[[#All],[Category]]&amp;Results__5[[#All],[Name]],0),MATCH(athlete_entries[[#Headers],[Result]],Results__5[#Headers],0)),"0. None")</f>
        <v>0. None</v>
      </c>
      <c r="J501" s="1" t="str">
        <f>IF(AND(athlete_entries[[#This Row],[Result]]="2. Silver",K501=2),"0. None",IF(AND(athlete_entries[[#This Row],[Result]]="3. Bronze",K501=3),"0. None",athlete_entries[[#This Row],[Result]]))</f>
        <v>0. None</v>
      </c>
      <c r="K501" s="1">
        <f>INDEX(Categories_and_entries__2[[#All],[Category]:[Entries]],MATCH(athlete_entries[[#This Row],[CATEGORY]],Categories_and_entries__2[[#All],[Category]],0),MATCH("Entries",Categories_and_entries__2[[#Headers],[Category]:[Entries]],0))</f>
        <v>13</v>
      </c>
      <c r="L501" s="1">
        <f>COUNTIFS(athlete_entries[CATEGORY],athlete_entries[[#This Row],[CATEGORY]],athlete_entries[Club Full],athlete_entries[[#This Row],[Club Full]])</f>
        <v>4</v>
      </c>
      <c r="M501" s="1" t="str">
        <f>INDEX(Participation_Count_Clubs__24[#All],MATCH(athlete_entries[[#This Row],[Club Full]],Participation_Count_Clubs__24[[#All],[Club Full]],0),MATCH("Club Size Entries",Participation_Count_Clubs__24[#Headers],0))</f>
        <v>L</v>
      </c>
    </row>
    <row r="502" spans="1:13" x14ac:dyDescent="0.25">
      <c r="A502" t="s">
        <v>4</v>
      </c>
      <c r="B502" t="s">
        <v>234</v>
      </c>
      <c r="C502" t="s">
        <v>114</v>
      </c>
      <c r="D502" s="1" t="str">
        <f>VLOOKUP(athlete_entries[[#This Row],[CATEGORY]],Categories!$A$1:$F$106,2,FALSE)</f>
        <v>Individual</v>
      </c>
      <c r="E502" s="1" t="str">
        <f>VLOOKUP(athlete_entries[[#This Row],[CATEGORY]],Categories!$A$1:$F$106,3,FALSE)</f>
        <v>Patterns</v>
      </c>
      <c r="F502" s="1" t="str">
        <f>VLOOKUP(athlete_entries[[#This Row],[CATEGORY]],Categories!$A$1:$F$106,4,FALSE)</f>
        <v>Youth</v>
      </c>
      <c r="G502" s="1" t="str">
        <f>VLOOKUP(athlete_entries[[#This Row],[CATEGORY]],Categories!$A$1:$F$106,5,FALSE)</f>
        <v>Female</v>
      </c>
      <c r="H502" s="1" t="str">
        <f>VLOOKUP(athlete_entries[[#This Row],[CATEGORY]],Categories!$A$1:$F$106,6,FALSE)</f>
        <v>C G10-G05</v>
      </c>
      <c r="I502" s="1" t="str">
        <f t="array" ref="I502">_xlfn.IFNA(INDEX(Results__5[#All],MATCH(athlete_entries[[#This Row],[CATEGORY]]&amp;athlete_entries[[#This Row],[Name]],Results__5[[#All],[Category]]&amp;Results__5[[#All],[Name]],0),MATCH(athlete_entries[[#Headers],[Result]],Results__5[#Headers],0)),"0. None")</f>
        <v>2. Silver</v>
      </c>
      <c r="J502" s="1" t="str">
        <f>IF(AND(athlete_entries[[#This Row],[Result]]="2. Silver",K502=2),"0. None",IF(AND(athlete_entries[[#This Row],[Result]]="3. Bronze",K502=3),"0. None",athlete_entries[[#This Row],[Result]]))</f>
        <v>2. Silver</v>
      </c>
      <c r="K502" s="1">
        <f>INDEX(Categories_and_entries__2[[#All],[Category]:[Entries]],MATCH(athlete_entries[[#This Row],[CATEGORY]],Categories_and_entries__2[[#All],[Category]],0),MATCH("Entries",Categories_and_entries__2[[#Headers],[Category]:[Entries]],0))</f>
        <v>13</v>
      </c>
      <c r="L502" s="1">
        <f>COUNTIFS(athlete_entries[CATEGORY],athlete_entries[[#This Row],[CATEGORY]],athlete_entries[Club Full],athlete_entries[[#This Row],[Club Full]])</f>
        <v>4</v>
      </c>
      <c r="M502" s="1" t="str">
        <f>INDEX(Participation_Count_Clubs__24[#All],MATCH(athlete_entries[[#This Row],[Club Full]],Participation_Count_Clubs__24[[#All],[Club Full]],0),MATCH("Club Size Entries",Participation_Count_Clubs__24[#Headers],0))</f>
        <v>L</v>
      </c>
    </row>
    <row r="503" spans="1:13" x14ac:dyDescent="0.25">
      <c r="A503" t="s">
        <v>4</v>
      </c>
      <c r="B503" t="s">
        <v>113</v>
      </c>
      <c r="C503" t="s">
        <v>114</v>
      </c>
      <c r="D503" s="1" t="str">
        <f>VLOOKUP(athlete_entries[[#This Row],[CATEGORY]],Categories!$A$1:$F$106,2,FALSE)</f>
        <v>Individual</v>
      </c>
      <c r="E503" s="1" t="str">
        <f>VLOOKUP(athlete_entries[[#This Row],[CATEGORY]],Categories!$A$1:$F$106,3,FALSE)</f>
        <v>Patterns</v>
      </c>
      <c r="F503" s="1" t="str">
        <f>VLOOKUP(athlete_entries[[#This Row],[CATEGORY]],Categories!$A$1:$F$106,4,FALSE)</f>
        <v>Youth</v>
      </c>
      <c r="G503" s="1" t="str">
        <f>VLOOKUP(athlete_entries[[#This Row],[CATEGORY]],Categories!$A$1:$F$106,5,FALSE)</f>
        <v>Female</v>
      </c>
      <c r="H503" s="1" t="str">
        <f>VLOOKUP(athlete_entries[[#This Row],[CATEGORY]],Categories!$A$1:$F$106,6,FALSE)</f>
        <v>C G10-G05</v>
      </c>
      <c r="I503" s="1" t="str">
        <f t="array" ref="I503">_xlfn.IFNA(INDEX(Results__5[#All],MATCH(athlete_entries[[#This Row],[CATEGORY]]&amp;athlete_entries[[#This Row],[Name]],Results__5[[#All],[Category]]&amp;Results__5[[#All],[Name]],0),MATCH(athlete_entries[[#Headers],[Result]],Results__5[#Headers],0)),"0. None")</f>
        <v>1. Gold</v>
      </c>
      <c r="J503" s="1" t="str">
        <f>IF(AND(athlete_entries[[#This Row],[Result]]="2. Silver",K503=2),"0. None",IF(AND(athlete_entries[[#This Row],[Result]]="3. Bronze",K503=3),"0. None",athlete_entries[[#This Row],[Result]]))</f>
        <v>1. Gold</v>
      </c>
      <c r="K503" s="1">
        <f>INDEX(Categories_and_entries__2[[#All],[Category]:[Entries]],MATCH(athlete_entries[[#This Row],[CATEGORY]],Categories_and_entries__2[[#All],[Category]],0),MATCH("Entries",Categories_and_entries__2[[#Headers],[Category]:[Entries]],0))</f>
        <v>13</v>
      </c>
      <c r="L503" s="1">
        <f>COUNTIFS(athlete_entries[CATEGORY],athlete_entries[[#This Row],[CATEGORY]],athlete_entries[Club Full],athlete_entries[[#This Row],[Club Full]])</f>
        <v>4</v>
      </c>
      <c r="M503" s="1" t="str">
        <f>INDEX(Participation_Count_Clubs__24[#All],MATCH(athlete_entries[[#This Row],[Club Full]],Participation_Count_Clubs__24[[#All],[Club Full]],0),MATCH("Club Size Entries",Participation_Count_Clubs__24[#Headers],0))</f>
        <v>L</v>
      </c>
    </row>
    <row r="504" spans="1:13" x14ac:dyDescent="0.25">
      <c r="A504" t="s">
        <v>4</v>
      </c>
      <c r="B504" t="s">
        <v>277</v>
      </c>
      <c r="C504" t="s">
        <v>114</v>
      </c>
      <c r="D504" s="1" t="str">
        <f>VLOOKUP(athlete_entries[[#This Row],[CATEGORY]],Categories!$A$1:$F$106,2,FALSE)</f>
        <v>Individual</v>
      </c>
      <c r="E504" s="1" t="str">
        <f>VLOOKUP(athlete_entries[[#This Row],[CATEGORY]],Categories!$A$1:$F$106,3,FALSE)</f>
        <v>Patterns</v>
      </c>
      <c r="F504" s="1" t="str">
        <f>VLOOKUP(athlete_entries[[#This Row],[CATEGORY]],Categories!$A$1:$F$106,4,FALSE)</f>
        <v>Youth</v>
      </c>
      <c r="G504" s="1" t="str">
        <f>VLOOKUP(athlete_entries[[#This Row],[CATEGORY]],Categories!$A$1:$F$106,5,FALSE)</f>
        <v>Female</v>
      </c>
      <c r="H504" s="1" t="str">
        <f>VLOOKUP(athlete_entries[[#This Row],[CATEGORY]],Categories!$A$1:$F$106,6,FALSE)</f>
        <v>C G10-G05</v>
      </c>
      <c r="I504" s="1" t="str">
        <f t="array" ref="I504">_xlfn.IFNA(INDEX(Results__5[#All],MATCH(athlete_entries[[#This Row],[CATEGORY]]&amp;athlete_entries[[#This Row],[Name]],Results__5[[#All],[Category]]&amp;Results__5[[#All],[Name]],0),MATCH(athlete_entries[[#Headers],[Result]],Results__5[#Headers],0)),"0. None")</f>
        <v>0. None</v>
      </c>
      <c r="J504" s="1" t="str">
        <f>IF(AND(athlete_entries[[#This Row],[Result]]="2. Silver",K504=2),"0. None",IF(AND(athlete_entries[[#This Row],[Result]]="3. Bronze",K504=3),"0. None",athlete_entries[[#This Row],[Result]]))</f>
        <v>0. None</v>
      </c>
      <c r="K504" s="1">
        <f>INDEX(Categories_and_entries__2[[#All],[Category]:[Entries]],MATCH(athlete_entries[[#This Row],[CATEGORY]],Categories_and_entries__2[[#All],[Category]],0),MATCH("Entries",Categories_and_entries__2[[#Headers],[Category]:[Entries]],0))</f>
        <v>13</v>
      </c>
      <c r="L504" s="1">
        <f>COUNTIFS(athlete_entries[CATEGORY],athlete_entries[[#This Row],[CATEGORY]],athlete_entries[Club Full],athlete_entries[[#This Row],[Club Full]])</f>
        <v>4</v>
      </c>
      <c r="M504" s="1" t="str">
        <f>INDEX(Participation_Count_Clubs__24[#All],MATCH(athlete_entries[[#This Row],[Club Full]],Participation_Count_Clubs__24[[#All],[Club Full]],0),MATCH("Club Size Entries",Participation_Count_Clubs__24[#Headers],0))</f>
        <v>L</v>
      </c>
    </row>
    <row r="505" spans="1:13" x14ac:dyDescent="0.25">
      <c r="A505" t="s">
        <v>9</v>
      </c>
      <c r="B505" t="s">
        <v>179</v>
      </c>
      <c r="C505" t="s">
        <v>114</v>
      </c>
      <c r="D505" s="1" t="str">
        <f>VLOOKUP(athlete_entries[[#This Row],[CATEGORY]],Categories!$A$1:$F$106,2,FALSE)</f>
        <v>Individual</v>
      </c>
      <c r="E505" s="1" t="str">
        <f>VLOOKUP(athlete_entries[[#This Row],[CATEGORY]],Categories!$A$1:$F$106,3,FALSE)</f>
        <v>Patterns</v>
      </c>
      <c r="F505" s="1" t="str">
        <f>VLOOKUP(athlete_entries[[#This Row],[CATEGORY]],Categories!$A$1:$F$106,4,FALSE)</f>
        <v>Youth</v>
      </c>
      <c r="G505" s="1" t="str">
        <f>VLOOKUP(athlete_entries[[#This Row],[CATEGORY]],Categories!$A$1:$F$106,5,FALSE)</f>
        <v>Male</v>
      </c>
      <c r="H505" s="1" t="str">
        <f>VLOOKUP(athlete_entries[[#This Row],[CATEGORY]],Categories!$A$1:$F$106,6,FALSE)</f>
        <v>C G10-G05</v>
      </c>
      <c r="I505" s="1" t="str">
        <f t="array" ref="I505">_xlfn.IFNA(INDEX(Results__5[#All],MATCH(athlete_entries[[#This Row],[CATEGORY]]&amp;athlete_entries[[#This Row],[Name]],Results__5[[#All],[Category]]&amp;Results__5[[#All],[Name]],0),MATCH(athlete_entries[[#Headers],[Result]],Results__5[#Headers],0)),"0. None")</f>
        <v>0. None</v>
      </c>
      <c r="J505" s="1" t="str">
        <f>IF(AND(athlete_entries[[#This Row],[Result]]="2. Silver",K505=2),"0. None",IF(AND(athlete_entries[[#This Row],[Result]]="3. Bronze",K505=3),"0. None",athlete_entries[[#This Row],[Result]]))</f>
        <v>0. None</v>
      </c>
      <c r="K505" s="1">
        <f>INDEX(Categories_and_entries__2[[#All],[Category]:[Entries]],MATCH(athlete_entries[[#This Row],[CATEGORY]],Categories_and_entries__2[[#All],[Category]],0),MATCH("Entries",Categories_and_entries__2[[#Headers],[Category]:[Entries]],0))</f>
        <v>22</v>
      </c>
      <c r="L505" s="1">
        <f>COUNTIFS(athlete_entries[CATEGORY],athlete_entries[[#This Row],[CATEGORY]],athlete_entries[Club Full],athlete_entries[[#This Row],[Club Full]])</f>
        <v>1</v>
      </c>
      <c r="M505" s="1" t="str">
        <f>INDEX(Participation_Count_Clubs__24[#All],MATCH(athlete_entries[[#This Row],[Club Full]],Participation_Count_Clubs__24[[#All],[Club Full]],0),MATCH("Club Size Entries",Participation_Count_Clubs__24[#Headers],0))</f>
        <v>L</v>
      </c>
    </row>
    <row r="506" spans="1:13" x14ac:dyDescent="0.25">
      <c r="A506" t="s">
        <v>11</v>
      </c>
      <c r="B506" t="s">
        <v>637</v>
      </c>
      <c r="C506" t="s">
        <v>114</v>
      </c>
      <c r="D506" s="1" t="str">
        <f>VLOOKUP(athlete_entries[[#This Row],[CATEGORY]],Categories!$A$1:$F$106,2,FALSE)</f>
        <v>Individual</v>
      </c>
      <c r="E506" s="1" t="str">
        <f>VLOOKUP(athlete_entries[[#This Row],[CATEGORY]],Categories!$A$1:$F$106,3,FALSE)</f>
        <v>Patterns</v>
      </c>
      <c r="F506" s="1" t="str">
        <f>VLOOKUP(athlete_entries[[#This Row],[CATEGORY]],Categories!$A$1:$F$106,4,FALSE)</f>
        <v>Youth</v>
      </c>
      <c r="G506" s="1" t="str">
        <f>VLOOKUP(athlete_entries[[#This Row],[CATEGORY]],Categories!$A$1:$F$106,5,FALSE)</f>
        <v>Male</v>
      </c>
      <c r="H506" s="1" t="str">
        <f>VLOOKUP(athlete_entries[[#This Row],[CATEGORY]],Categories!$A$1:$F$106,6,FALSE)</f>
        <v>C G10-G05</v>
      </c>
      <c r="I506" s="1" t="str">
        <f t="array" ref="I506">_xlfn.IFNA(INDEX(Results__5[#All],MATCH(athlete_entries[[#This Row],[CATEGORY]]&amp;athlete_entries[[#This Row],[Name]],Results__5[[#All],[Category]]&amp;Results__5[[#All],[Name]],0),MATCH(athlete_entries[[#Headers],[Result]],Results__5[#Headers],0)),"0. None")</f>
        <v>0. None</v>
      </c>
      <c r="J506" s="1" t="str">
        <f>IF(AND(athlete_entries[[#This Row],[Result]]="2. Silver",K506=2),"0. None",IF(AND(athlete_entries[[#This Row],[Result]]="3. Bronze",K506=3),"0. None",athlete_entries[[#This Row],[Result]]))</f>
        <v>0. None</v>
      </c>
      <c r="K506" s="1">
        <f>INDEX(Categories_and_entries__2[[#All],[Category]:[Entries]],MATCH(athlete_entries[[#This Row],[CATEGORY]],Categories_and_entries__2[[#All],[Category]],0),MATCH("Entries",Categories_and_entries__2[[#Headers],[Category]:[Entries]],0))</f>
        <v>22</v>
      </c>
      <c r="L506" s="1">
        <f>COUNTIFS(athlete_entries[CATEGORY],athlete_entries[[#This Row],[CATEGORY]],athlete_entries[Club Full],athlete_entries[[#This Row],[Club Full]])</f>
        <v>1</v>
      </c>
      <c r="M506" s="1" t="str">
        <f>INDEX(Participation_Count_Clubs__24[#All],MATCH(athlete_entries[[#This Row],[Club Full]],Participation_Count_Clubs__24[[#All],[Club Full]],0),MATCH("Club Size Entries",Participation_Count_Clubs__24[#Headers],0))</f>
        <v>L</v>
      </c>
    </row>
    <row r="507" spans="1:13" x14ac:dyDescent="0.25">
      <c r="A507" t="s">
        <v>13</v>
      </c>
      <c r="B507" t="s">
        <v>188</v>
      </c>
      <c r="C507" t="s">
        <v>114</v>
      </c>
      <c r="D507" s="1" t="str">
        <f>VLOOKUP(athlete_entries[[#This Row],[CATEGORY]],Categories!$A$1:$F$106,2,FALSE)</f>
        <v>Individual</v>
      </c>
      <c r="E507" s="1" t="str">
        <f>VLOOKUP(athlete_entries[[#This Row],[CATEGORY]],Categories!$A$1:$F$106,3,FALSE)</f>
        <v>Patterns</v>
      </c>
      <c r="F507" s="1" t="str">
        <f>VLOOKUP(athlete_entries[[#This Row],[CATEGORY]],Categories!$A$1:$F$106,4,FALSE)</f>
        <v>Junior</v>
      </c>
      <c r="G507" s="1" t="str">
        <f>VLOOKUP(athlete_entries[[#This Row],[CATEGORY]],Categories!$A$1:$F$106,5,FALSE)</f>
        <v>Female</v>
      </c>
      <c r="H507" s="1" t="str">
        <f>VLOOKUP(athlete_entries[[#This Row],[CATEGORY]],Categories!$A$1:$F$106,6,FALSE)</f>
        <v>A D01-D06</v>
      </c>
      <c r="I507" s="1" t="str">
        <f t="array" ref="I507">_xlfn.IFNA(INDEX(Results__5[#All],MATCH(athlete_entries[[#This Row],[CATEGORY]]&amp;athlete_entries[[#This Row],[Name]],Results__5[[#All],[Category]]&amp;Results__5[[#All],[Name]],0),MATCH(athlete_entries[[#Headers],[Result]],Results__5[#Headers],0)),"0. None")</f>
        <v>0. None</v>
      </c>
      <c r="J507" s="1" t="str">
        <f>IF(AND(athlete_entries[[#This Row],[Result]]="2. Silver",K507=2),"0. None",IF(AND(athlete_entries[[#This Row],[Result]]="3. Bronze",K507=3),"0. None",athlete_entries[[#This Row],[Result]]))</f>
        <v>0. None</v>
      </c>
      <c r="K507" s="1">
        <f>INDEX(Categories_and_entries__2[[#All],[Category]:[Entries]],MATCH(athlete_entries[[#This Row],[CATEGORY]],Categories_and_entries__2[[#All],[Category]],0),MATCH("Entries",Categories_and_entries__2[[#Headers],[Category]:[Entries]],0))</f>
        <v>14</v>
      </c>
      <c r="L507" s="1">
        <f>COUNTIFS(athlete_entries[CATEGORY],athlete_entries[[#This Row],[CATEGORY]],athlete_entries[Club Full],athlete_entries[[#This Row],[Club Full]])</f>
        <v>2</v>
      </c>
      <c r="M507" s="1" t="str">
        <f>INDEX(Participation_Count_Clubs__24[#All],MATCH(athlete_entries[[#This Row],[Club Full]],Participation_Count_Clubs__24[[#All],[Club Full]],0),MATCH("Club Size Entries",Participation_Count_Clubs__24[#Headers],0))</f>
        <v>L</v>
      </c>
    </row>
    <row r="508" spans="1:13" x14ac:dyDescent="0.25">
      <c r="A508" t="s">
        <v>13</v>
      </c>
      <c r="B508" t="s">
        <v>322</v>
      </c>
      <c r="C508" t="s">
        <v>114</v>
      </c>
      <c r="D508" s="1" t="str">
        <f>VLOOKUP(athlete_entries[[#This Row],[CATEGORY]],Categories!$A$1:$F$106,2,FALSE)</f>
        <v>Individual</v>
      </c>
      <c r="E508" s="1" t="str">
        <f>VLOOKUP(athlete_entries[[#This Row],[CATEGORY]],Categories!$A$1:$F$106,3,FALSE)</f>
        <v>Patterns</v>
      </c>
      <c r="F508" s="1" t="str">
        <f>VLOOKUP(athlete_entries[[#This Row],[CATEGORY]],Categories!$A$1:$F$106,4,FALSE)</f>
        <v>Junior</v>
      </c>
      <c r="G508" s="1" t="str">
        <f>VLOOKUP(athlete_entries[[#This Row],[CATEGORY]],Categories!$A$1:$F$106,5,FALSE)</f>
        <v>Female</v>
      </c>
      <c r="H508" s="1" t="str">
        <f>VLOOKUP(athlete_entries[[#This Row],[CATEGORY]],Categories!$A$1:$F$106,6,FALSE)</f>
        <v>A D01-D06</v>
      </c>
      <c r="I508" s="1" t="str">
        <f t="array" ref="I508">_xlfn.IFNA(INDEX(Results__5[#All],MATCH(athlete_entries[[#This Row],[CATEGORY]]&amp;athlete_entries[[#This Row],[Name]],Results__5[[#All],[Category]]&amp;Results__5[[#All],[Name]],0),MATCH(athlete_entries[[#Headers],[Result]],Results__5[#Headers],0)),"0. None")</f>
        <v>0. None</v>
      </c>
      <c r="J508" s="1" t="str">
        <f>IF(AND(athlete_entries[[#This Row],[Result]]="2. Silver",K508=2),"0. None",IF(AND(athlete_entries[[#This Row],[Result]]="3. Bronze",K508=3),"0. None",athlete_entries[[#This Row],[Result]]))</f>
        <v>0. None</v>
      </c>
      <c r="K508" s="1">
        <f>INDEX(Categories_and_entries__2[[#All],[Category]:[Entries]],MATCH(athlete_entries[[#This Row],[CATEGORY]],Categories_and_entries__2[[#All],[Category]],0),MATCH("Entries",Categories_and_entries__2[[#Headers],[Category]:[Entries]],0))</f>
        <v>14</v>
      </c>
      <c r="L508" s="1">
        <f>COUNTIFS(athlete_entries[CATEGORY],athlete_entries[[#This Row],[CATEGORY]],athlete_entries[Club Full],athlete_entries[[#This Row],[Club Full]])</f>
        <v>2</v>
      </c>
      <c r="M508" s="1" t="str">
        <f>INDEX(Participation_Count_Clubs__24[#All],MATCH(athlete_entries[[#This Row],[Club Full]],Participation_Count_Clubs__24[[#All],[Club Full]],0),MATCH("Club Size Entries",Participation_Count_Clubs__24[#Headers],0))</f>
        <v>L</v>
      </c>
    </row>
    <row r="509" spans="1:13" x14ac:dyDescent="0.25">
      <c r="A509" t="s">
        <v>29</v>
      </c>
      <c r="B509" t="s">
        <v>673</v>
      </c>
      <c r="C509" t="s">
        <v>114</v>
      </c>
      <c r="D509" s="1" t="str">
        <f>VLOOKUP(athlete_entries[[#This Row],[CATEGORY]],Categories!$A$1:$F$106,2,FALSE)</f>
        <v>Individual</v>
      </c>
      <c r="E509" s="1" t="str">
        <f>VLOOKUP(athlete_entries[[#This Row],[CATEGORY]],Categories!$A$1:$F$106,3,FALSE)</f>
        <v>Patterns</v>
      </c>
      <c r="F509" s="1" t="str">
        <f>VLOOKUP(athlete_entries[[#This Row],[CATEGORY]],Categories!$A$1:$F$106,4,FALSE)</f>
        <v>Senior</v>
      </c>
      <c r="G509" s="1" t="str">
        <f>VLOOKUP(athlete_entries[[#This Row],[CATEGORY]],Categories!$A$1:$F$106,5,FALSE)</f>
        <v>Male</v>
      </c>
      <c r="H509" s="1" t="str">
        <f>VLOOKUP(athlete_entries[[#This Row],[CATEGORY]],Categories!$A$1:$F$106,6,FALSE)</f>
        <v>A D01-D06</v>
      </c>
      <c r="I509" s="1" t="str">
        <f t="array" ref="I509">_xlfn.IFNA(INDEX(Results__5[#All],MATCH(athlete_entries[[#This Row],[CATEGORY]]&amp;athlete_entries[[#This Row],[Name]],Results__5[[#All],[Category]]&amp;Results__5[[#All],[Name]],0),MATCH(athlete_entries[[#Headers],[Result]],Results__5[#Headers],0)),"0. None")</f>
        <v>0. None</v>
      </c>
      <c r="J509" s="1" t="str">
        <f>IF(AND(athlete_entries[[#This Row],[Result]]="2. Silver",K509=2),"0. None",IF(AND(athlete_entries[[#This Row],[Result]]="3. Bronze",K509=3),"0. None",athlete_entries[[#This Row],[Result]]))</f>
        <v>0. None</v>
      </c>
      <c r="K509" s="1">
        <f>INDEX(Categories_and_entries__2[[#All],[Category]:[Entries]],MATCH(athlete_entries[[#This Row],[CATEGORY]],Categories_and_entries__2[[#All],[Category]],0),MATCH("Entries",Categories_and_entries__2[[#Headers],[Category]:[Entries]],0))</f>
        <v>10</v>
      </c>
      <c r="L509" s="1">
        <f>COUNTIFS(athlete_entries[CATEGORY],athlete_entries[[#This Row],[CATEGORY]],athlete_entries[Club Full],athlete_entries[[#This Row],[Club Full]])</f>
        <v>1</v>
      </c>
      <c r="M509" s="1" t="str">
        <f>INDEX(Participation_Count_Clubs__24[#All],MATCH(athlete_entries[[#This Row],[Club Full]],Participation_Count_Clubs__24[[#All],[Club Full]],0),MATCH("Club Size Entries",Participation_Count_Clubs__24[#Headers],0))</f>
        <v>L</v>
      </c>
    </row>
    <row r="510" spans="1:13" x14ac:dyDescent="0.25">
      <c r="A510" t="s">
        <v>32</v>
      </c>
      <c r="B510" t="s">
        <v>267</v>
      </c>
      <c r="C510" t="s">
        <v>114</v>
      </c>
      <c r="D510" s="1" t="str">
        <f>VLOOKUP(athlete_entries[[#This Row],[CATEGORY]],Categories!$A$1:$F$106,2,FALSE)</f>
        <v>Individual</v>
      </c>
      <c r="E510" s="1" t="str">
        <f>VLOOKUP(athlete_entries[[#This Row],[CATEGORY]],Categories!$A$1:$F$106,3,FALSE)</f>
        <v>Patterns</v>
      </c>
      <c r="F510" s="1" t="str">
        <f>VLOOKUP(athlete_entries[[#This Row],[CATEGORY]],Categories!$A$1:$F$106,4,FALSE)</f>
        <v>Senior</v>
      </c>
      <c r="G510" s="1" t="str">
        <f>VLOOKUP(athlete_entries[[#This Row],[CATEGORY]],Categories!$A$1:$F$106,5,FALSE)</f>
        <v>Male</v>
      </c>
      <c r="H510" s="1" t="str">
        <f>VLOOKUP(athlete_entries[[#This Row],[CATEGORY]],Categories!$A$1:$F$106,6,FALSE)</f>
        <v>C G10-G05</v>
      </c>
      <c r="I510" s="1" t="str">
        <f t="array" ref="I510">_xlfn.IFNA(INDEX(Results__5[#All],MATCH(athlete_entries[[#This Row],[CATEGORY]]&amp;athlete_entries[[#This Row],[Name]],Results__5[[#All],[Category]]&amp;Results__5[[#All],[Name]],0),MATCH(athlete_entries[[#Headers],[Result]],Results__5[#Headers],0)),"0. None")</f>
        <v>2. Silver</v>
      </c>
      <c r="J510" s="1" t="str">
        <f>IF(AND(athlete_entries[[#This Row],[Result]]="2. Silver",K510=2),"0. None",IF(AND(athlete_entries[[#This Row],[Result]]="3. Bronze",K510=3),"0. None",athlete_entries[[#This Row],[Result]]))</f>
        <v>2. Silver</v>
      </c>
      <c r="K510" s="1">
        <f>INDEX(Categories_and_entries__2[[#All],[Category]:[Entries]],MATCH(athlete_entries[[#This Row],[CATEGORY]],Categories_and_entries__2[[#All],[Category]],0),MATCH("Entries",Categories_and_entries__2[[#Headers],[Category]:[Entries]],0))</f>
        <v>12</v>
      </c>
      <c r="L510" s="1">
        <f>COUNTIFS(athlete_entries[CATEGORY],athlete_entries[[#This Row],[CATEGORY]],athlete_entries[Club Full],athlete_entries[[#This Row],[Club Full]])</f>
        <v>1</v>
      </c>
      <c r="M510" s="1" t="str">
        <f>INDEX(Participation_Count_Clubs__24[#All],MATCH(athlete_entries[[#This Row],[Club Full]],Participation_Count_Clubs__24[[#All],[Club Full]],0),MATCH("Club Size Entries",Participation_Count_Clubs__24[#Headers],0))</f>
        <v>L</v>
      </c>
    </row>
    <row r="511" spans="1:13" x14ac:dyDescent="0.25">
      <c r="A511" t="s">
        <v>36</v>
      </c>
      <c r="B511" t="s">
        <v>575</v>
      </c>
      <c r="C511" t="s">
        <v>114</v>
      </c>
      <c r="D511" s="1" t="str">
        <f>VLOOKUP(athlete_entries[[#This Row],[CATEGORY]],Categories!$A$1:$F$106,2,FALSE)</f>
        <v>Individual</v>
      </c>
      <c r="E511" s="1" t="str">
        <f>VLOOKUP(athlete_entries[[#This Row],[CATEGORY]],Categories!$A$1:$F$106,3,FALSE)</f>
        <v>Patterns</v>
      </c>
      <c r="F511" s="1" t="str">
        <f>VLOOKUP(athlete_entries[[#This Row],[CATEGORY]],Categories!$A$1:$F$106,4,FALSE)</f>
        <v>Youth</v>
      </c>
      <c r="G511" s="1" t="str">
        <f>VLOOKUP(athlete_entries[[#This Row],[CATEGORY]],Categories!$A$1:$F$106,5,FALSE)</f>
        <v>Mixed</v>
      </c>
      <c r="H511" s="1" t="str">
        <f>VLOOKUP(athlete_entries[[#This Row],[CATEGORY]],Categories!$A$1:$F$106,6,FALSE)</f>
        <v>C G10-G05</v>
      </c>
      <c r="I511" s="1" t="str">
        <f t="array" ref="I511">_xlfn.IFNA(INDEX(Results__5[#All],MATCH(athlete_entries[[#This Row],[CATEGORY]]&amp;athlete_entries[[#This Row],[Name]],Results__5[[#All],[Category]]&amp;Results__5[[#All],[Name]],0),MATCH(athlete_entries[[#Headers],[Result]],Results__5[#Headers],0)),"0. None")</f>
        <v>0. None</v>
      </c>
      <c r="J511" s="1" t="str">
        <f>IF(AND(athlete_entries[[#This Row],[Result]]="2. Silver",K511=2),"0. None",IF(AND(athlete_entries[[#This Row],[Result]]="3. Bronze",K511=3),"0. None",athlete_entries[[#This Row],[Result]]))</f>
        <v>0. None</v>
      </c>
      <c r="K511" s="1">
        <f>INDEX(Categories_and_entries__2[[#All],[Category]:[Entries]],MATCH(athlete_entries[[#This Row],[CATEGORY]],Categories_and_entries__2[[#All],[Category]],0),MATCH("Entries",Categories_and_entries__2[[#Headers],[Category]:[Entries]],0))</f>
        <v>95</v>
      </c>
      <c r="L511" s="1">
        <f>COUNTIFS(athlete_entries[CATEGORY],athlete_entries[[#This Row],[CATEGORY]],athlete_entries[Club Full],athlete_entries[[#This Row],[Club Full]])</f>
        <v>6</v>
      </c>
      <c r="M511" s="1" t="str">
        <f>INDEX(Participation_Count_Clubs__24[#All],MATCH(athlete_entries[[#This Row],[Club Full]],Participation_Count_Clubs__24[[#All],[Club Full]],0),MATCH("Club Size Entries",Participation_Count_Clubs__24[#Headers],0))</f>
        <v>L</v>
      </c>
    </row>
    <row r="512" spans="1:13" x14ac:dyDescent="0.25">
      <c r="A512" t="s">
        <v>36</v>
      </c>
      <c r="B512" t="s">
        <v>234</v>
      </c>
      <c r="C512" t="s">
        <v>114</v>
      </c>
      <c r="D512" s="1" t="str">
        <f>VLOOKUP(athlete_entries[[#This Row],[CATEGORY]],Categories!$A$1:$F$106,2,FALSE)</f>
        <v>Individual</v>
      </c>
      <c r="E512" s="1" t="str">
        <f>VLOOKUP(athlete_entries[[#This Row],[CATEGORY]],Categories!$A$1:$F$106,3,FALSE)</f>
        <v>Patterns</v>
      </c>
      <c r="F512" s="1" t="str">
        <f>VLOOKUP(athlete_entries[[#This Row],[CATEGORY]],Categories!$A$1:$F$106,4,FALSE)</f>
        <v>Youth</v>
      </c>
      <c r="G512" s="1" t="str">
        <f>VLOOKUP(athlete_entries[[#This Row],[CATEGORY]],Categories!$A$1:$F$106,5,FALSE)</f>
        <v>Mixed</v>
      </c>
      <c r="H512" s="1" t="str">
        <f>VLOOKUP(athlete_entries[[#This Row],[CATEGORY]],Categories!$A$1:$F$106,6,FALSE)</f>
        <v>C G10-G05</v>
      </c>
      <c r="I512" s="1" t="str">
        <f t="array" ref="I512">_xlfn.IFNA(INDEX(Results__5[#All],MATCH(athlete_entries[[#This Row],[CATEGORY]]&amp;athlete_entries[[#This Row],[Name]],Results__5[[#All],[Category]]&amp;Results__5[[#All],[Name]],0),MATCH(athlete_entries[[#Headers],[Result]],Results__5[#Headers],0)),"0. None")</f>
        <v>2. Silver</v>
      </c>
      <c r="J512" s="1" t="str">
        <f>IF(AND(athlete_entries[[#This Row],[Result]]="2. Silver",K512=2),"0. None",IF(AND(athlete_entries[[#This Row],[Result]]="3. Bronze",K512=3),"0. None",athlete_entries[[#This Row],[Result]]))</f>
        <v>2. Silver</v>
      </c>
      <c r="K512" s="1">
        <f>INDEX(Categories_and_entries__2[[#All],[Category]:[Entries]],MATCH(athlete_entries[[#This Row],[CATEGORY]],Categories_and_entries__2[[#All],[Category]],0),MATCH("Entries",Categories_and_entries__2[[#Headers],[Category]:[Entries]],0))</f>
        <v>95</v>
      </c>
      <c r="L512" s="1">
        <f>COUNTIFS(athlete_entries[CATEGORY],athlete_entries[[#This Row],[CATEGORY]],athlete_entries[Club Full],athlete_entries[[#This Row],[Club Full]])</f>
        <v>6</v>
      </c>
      <c r="M512" s="1" t="str">
        <f>INDEX(Participation_Count_Clubs__24[#All],MATCH(athlete_entries[[#This Row],[Club Full]],Participation_Count_Clubs__24[[#All],[Club Full]],0),MATCH("Club Size Entries",Participation_Count_Clubs__24[#Headers],0))</f>
        <v>L</v>
      </c>
    </row>
    <row r="513" spans="1:13" x14ac:dyDescent="0.25">
      <c r="A513" t="s">
        <v>36</v>
      </c>
      <c r="B513" t="s">
        <v>113</v>
      </c>
      <c r="C513" t="s">
        <v>114</v>
      </c>
      <c r="D513" s="1" t="str">
        <f>VLOOKUP(athlete_entries[[#This Row],[CATEGORY]],Categories!$A$1:$F$106,2,FALSE)</f>
        <v>Individual</v>
      </c>
      <c r="E513" s="1" t="str">
        <f>VLOOKUP(athlete_entries[[#This Row],[CATEGORY]],Categories!$A$1:$F$106,3,FALSE)</f>
        <v>Patterns</v>
      </c>
      <c r="F513" s="1" t="str">
        <f>VLOOKUP(athlete_entries[[#This Row],[CATEGORY]],Categories!$A$1:$F$106,4,FALSE)</f>
        <v>Youth</v>
      </c>
      <c r="G513" s="1" t="str">
        <f>VLOOKUP(athlete_entries[[#This Row],[CATEGORY]],Categories!$A$1:$F$106,5,FALSE)</f>
        <v>Mixed</v>
      </c>
      <c r="H513" s="1" t="str">
        <f>VLOOKUP(athlete_entries[[#This Row],[CATEGORY]],Categories!$A$1:$F$106,6,FALSE)</f>
        <v>C G10-G05</v>
      </c>
      <c r="I513" s="1" t="str">
        <f t="array" ref="I513">_xlfn.IFNA(INDEX(Results__5[#All],MATCH(athlete_entries[[#This Row],[CATEGORY]]&amp;athlete_entries[[#This Row],[Name]],Results__5[[#All],[Category]]&amp;Results__5[[#All],[Name]],0),MATCH(athlete_entries[[#Headers],[Result]],Results__5[#Headers],0)),"0. None")</f>
        <v>0. None</v>
      </c>
      <c r="J513" s="1" t="str">
        <f>IF(AND(athlete_entries[[#This Row],[Result]]="2. Silver",K513=2),"0. None",IF(AND(athlete_entries[[#This Row],[Result]]="3. Bronze",K513=3),"0. None",athlete_entries[[#This Row],[Result]]))</f>
        <v>0. None</v>
      </c>
      <c r="K513" s="1">
        <f>INDEX(Categories_and_entries__2[[#All],[Category]:[Entries]],MATCH(athlete_entries[[#This Row],[CATEGORY]],Categories_and_entries__2[[#All],[Category]],0),MATCH("Entries",Categories_and_entries__2[[#Headers],[Category]:[Entries]],0))</f>
        <v>95</v>
      </c>
      <c r="L513" s="1">
        <f>COUNTIFS(athlete_entries[CATEGORY],athlete_entries[[#This Row],[CATEGORY]],athlete_entries[Club Full],athlete_entries[[#This Row],[Club Full]])</f>
        <v>6</v>
      </c>
      <c r="M513" s="1" t="str">
        <f>INDEX(Participation_Count_Clubs__24[#All],MATCH(athlete_entries[[#This Row],[Club Full]],Participation_Count_Clubs__24[[#All],[Club Full]],0),MATCH("Club Size Entries",Participation_Count_Clubs__24[#Headers],0))</f>
        <v>L</v>
      </c>
    </row>
    <row r="514" spans="1:13" x14ac:dyDescent="0.25">
      <c r="A514" t="s">
        <v>36</v>
      </c>
      <c r="B514" t="s">
        <v>179</v>
      </c>
      <c r="C514" t="s">
        <v>114</v>
      </c>
      <c r="D514" s="1" t="str">
        <f>VLOOKUP(athlete_entries[[#This Row],[CATEGORY]],Categories!$A$1:$F$106,2,FALSE)</f>
        <v>Individual</v>
      </c>
      <c r="E514" s="1" t="str">
        <f>VLOOKUP(athlete_entries[[#This Row],[CATEGORY]],Categories!$A$1:$F$106,3,FALSE)</f>
        <v>Patterns</v>
      </c>
      <c r="F514" s="1" t="str">
        <f>VLOOKUP(athlete_entries[[#This Row],[CATEGORY]],Categories!$A$1:$F$106,4,FALSE)</f>
        <v>Youth</v>
      </c>
      <c r="G514" s="1" t="str">
        <f>VLOOKUP(athlete_entries[[#This Row],[CATEGORY]],Categories!$A$1:$F$106,5,FALSE)</f>
        <v>Mixed</v>
      </c>
      <c r="H514" s="1" t="str">
        <f>VLOOKUP(athlete_entries[[#This Row],[CATEGORY]],Categories!$A$1:$F$106,6,FALSE)</f>
        <v>C G10-G05</v>
      </c>
      <c r="I514" s="1" t="str">
        <f t="array" ref="I514">_xlfn.IFNA(INDEX(Results__5[#All],MATCH(athlete_entries[[#This Row],[CATEGORY]]&amp;athlete_entries[[#This Row],[Name]],Results__5[[#All],[Category]]&amp;Results__5[[#All],[Name]],0),MATCH(athlete_entries[[#Headers],[Result]],Results__5[#Headers],0)),"0. None")</f>
        <v>0. None</v>
      </c>
      <c r="J514" s="1" t="str">
        <f>IF(AND(athlete_entries[[#This Row],[Result]]="2. Silver",K514=2),"0. None",IF(AND(athlete_entries[[#This Row],[Result]]="3. Bronze",K514=3),"0. None",athlete_entries[[#This Row],[Result]]))</f>
        <v>0. None</v>
      </c>
      <c r="K514" s="1">
        <f>INDEX(Categories_and_entries__2[[#All],[Category]:[Entries]],MATCH(athlete_entries[[#This Row],[CATEGORY]],Categories_and_entries__2[[#All],[Category]],0),MATCH("Entries",Categories_and_entries__2[[#Headers],[Category]:[Entries]],0))</f>
        <v>95</v>
      </c>
      <c r="L514" s="1">
        <f>COUNTIFS(athlete_entries[CATEGORY],athlete_entries[[#This Row],[CATEGORY]],athlete_entries[Club Full],athlete_entries[[#This Row],[Club Full]])</f>
        <v>6</v>
      </c>
      <c r="M514" s="1" t="str">
        <f>INDEX(Participation_Count_Clubs__24[#All],MATCH(athlete_entries[[#This Row],[Club Full]],Participation_Count_Clubs__24[[#All],[Club Full]],0),MATCH("Club Size Entries",Participation_Count_Clubs__24[#Headers],0))</f>
        <v>L</v>
      </c>
    </row>
    <row r="515" spans="1:13" x14ac:dyDescent="0.25">
      <c r="A515" t="s">
        <v>36</v>
      </c>
      <c r="B515" t="s">
        <v>277</v>
      </c>
      <c r="C515" t="s">
        <v>114</v>
      </c>
      <c r="D515" s="1" t="str">
        <f>VLOOKUP(athlete_entries[[#This Row],[CATEGORY]],Categories!$A$1:$F$106,2,FALSE)</f>
        <v>Individual</v>
      </c>
      <c r="E515" s="1" t="str">
        <f>VLOOKUP(athlete_entries[[#This Row],[CATEGORY]],Categories!$A$1:$F$106,3,FALSE)</f>
        <v>Patterns</v>
      </c>
      <c r="F515" s="1" t="str">
        <f>VLOOKUP(athlete_entries[[#This Row],[CATEGORY]],Categories!$A$1:$F$106,4,FALSE)</f>
        <v>Youth</v>
      </c>
      <c r="G515" s="1" t="str">
        <f>VLOOKUP(athlete_entries[[#This Row],[CATEGORY]],Categories!$A$1:$F$106,5,FALSE)</f>
        <v>Mixed</v>
      </c>
      <c r="H515" s="1" t="str">
        <f>VLOOKUP(athlete_entries[[#This Row],[CATEGORY]],Categories!$A$1:$F$106,6,FALSE)</f>
        <v>C G10-G05</v>
      </c>
      <c r="I515" s="1" t="str">
        <f t="array" ref="I515">_xlfn.IFNA(INDEX(Results__5[#All],MATCH(athlete_entries[[#This Row],[CATEGORY]]&amp;athlete_entries[[#This Row],[Name]],Results__5[[#All],[Category]]&amp;Results__5[[#All],[Name]],0),MATCH(athlete_entries[[#Headers],[Result]],Results__5[#Headers],0)),"0. None")</f>
        <v>0. None</v>
      </c>
      <c r="J515" s="1" t="str">
        <f>IF(AND(athlete_entries[[#This Row],[Result]]="2. Silver",K515=2),"0. None",IF(AND(athlete_entries[[#This Row],[Result]]="3. Bronze",K515=3),"0. None",athlete_entries[[#This Row],[Result]]))</f>
        <v>0. None</v>
      </c>
      <c r="K515" s="1">
        <f>INDEX(Categories_and_entries__2[[#All],[Category]:[Entries]],MATCH(athlete_entries[[#This Row],[CATEGORY]],Categories_and_entries__2[[#All],[Category]],0),MATCH("Entries",Categories_and_entries__2[[#Headers],[Category]:[Entries]],0))</f>
        <v>95</v>
      </c>
      <c r="L515" s="1">
        <f>COUNTIFS(athlete_entries[CATEGORY],athlete_entries[[#This Row],[CATEGORY]],athlete_entries[Club Full],athlete_entries[[#This Row],[Club Full]])</f>
        <v>6</v>
      </c>
      <c r="M515" s="1" t="str">
        <f>INDEX(Participation_Count_Clubs__24[#All],MATCH(athlete_entries[[#This Row],[Club Full]],Participation_Count_Clubs__24[[#All],[Club Full]],0),MATCH("Club Size Entries",Participation_Count_Clubs__24[#Headers],0))</f>
        <v>L</v>
      </c>
    </row>
    <row r="516" spans="1:13" x14ac:dyDescent="0.25">
      <c r="A516" t="s">
        <v>36</v>
      </c>
      <c r="B516" t="s">
        <v>637</v>
      </c>
      <c r="C516" t="s">
        <v>114</v>
      </c>
      <c r="D516" s="1" t="str">
        <f>VLOOKUP(athlete_entries[[#This Row],[CATEGORY]],Categories!$A$1:$F$106,2,FALSE)</f>
        <v>Individual</v>
      </c>
      <c r="E516" s="1" t="str">
        <f>VLOOKUP(athlete_entries[[#This Row],[CATEGORY]],Categories!$A$1:$F$106,3,FALSE)</f>
        <v>Patterns</v>
      </c>
      <c r="F516" s="1" t="str">
        <f>VLOOKUP(athlete_entries[[#This Row],[CATEGORY]],Categories!$A$1:$F$106,4,FALSE)</f>
        <v>Youth</v>
      </c>
      <c r="G516" s="1" t="str">
        <f>VLOOKUP(athlete_entries[[#This Row],[CATEGORY]],Categories!$A$1:$F$106,5,FALSE)</f>
        <v>Mixed</v>
      </c>
      <c r="H516" s="1" t="str">
        <f>VLOOKUP(athlete_entries[[#This Row],[CATEGORY]],Categories!$A$1:$F$106,6,FALSE)</f>
        <v>C G10-G05</v>
      </c>
      <c r="I516" s="1" t="str">
        <f t="array" ref="I516">_xlfn.IFNA(INDEX(Results__5[#All],MATCH(athlete_entries[[#This Row],[CATEGORY]]&amp;athlete_entries[[#This Row],[Name]],Results__5[[#All],[Category]]&amp;Results__5[[#All],[Name]],0),MATCH(athlete_entries[[#Headers],[Result]],Results__5[#Headers],0)),"0. None")</f>
        <v>0. None</v>
      </c>
      <c r="J516" s="1" t="str">
        <f>IF(AND(athlete_entries[[#This Row],[Result]]="2. Silver",K516=2),"0. None",IF(AND(athlete_entries[[#This Row],[Result]]="3. Bronze",K516=3),"0. None",athlete_entries[[#This Row],[Result]]))</f>
        <v>0. None</v>
      </c>
      <c r="K516" s="1">
        <f>INDEX(Categories_and_entries__2[[#All],[Category]:[Entries]],MATCH(athlete_entries[[#This Row],[CATEGORY]],Categories_and_entries__2[[#All],[Category]],0),MATCH("Entries",Categories_and_entries__2[[#Headers],[Category]:[Entries]],0))</f>
        <v>95</v>
      </c>
      <c r="L516" s="1">
        <f>COUNTIFS(athlete_entries[CATEGORY],athlete_entries[[#This Row],[CATEGORY]],athlete_entries[Club Full],athlete_entries[[#This Row],[Club Full]])</f>
        <v>6</v>
      </c>
      <c r="M516" s="1" t="str">
        <f>INDEX(Participation_Count_Clubs__24[#All],MATCH(athlete_entries[[#This Row],[Club Full]],Participation_Count_Clubs__24[[#All],[Club Full]],0),MATCH("Club Size Entries",Participation_Count_Clubs__24[#Headers],0))</f>
        <v>L</v>
      </c>
    </row>
    <row r="517" spans="1:13" x14ac:dyDescent="0.25">
      <c r="A517" t="s">
        <v>37</v>
      </c>
      <c r="B517" t="s">
        <v>267</v>
      </c>
      <c r="C517" t="s">
        <v>114</v>
      </c>
      <c r="D517" s="1" t="str">
        <f>VLOOKUP(athlete_entries[[#This Row],[CATEGORY]],Categories!$A$1:$F$106,2,FALSE)</f>
        <v>Individual</v>
      </c>
      <c r="E517" s="1" t="str">
        <f>VLOOKUP(athlete_entries[[#This Row],[CATEGORY]],Categories!$A$1:$F$106,3,FALSE)</f>
        <v>Patterns</v>
      </c>
      <c r="F517" s="1" t="str">
        <f>VLOOKUP(athlete_entries[[#This Row],[CATEGORY]],Categories!$A$1:$F$106,4,FALSE)</f>
        <v>Junior-Senior-Veteran</v>
      </c>
      <c r="G517" s="1" t="str">
        <f>VLOOKUP(athlete_entries[[#This Row],[CATEGORY]],Categories!$A$1:$F$106,5,FALSE)</f>
        <v>Mixed</v>
      </c>
      <c r="H517" s="1" t="str">
        <f>VLOOKUP(athlete_entries[[#This Row],[CATEGORY]],Categories!$A$1:$F$106,6,FALSE)</f>
        <v>C G10-G05</v>
      </c>
      <c r="I517" s="1" t="str">
        <f t="array" ref="I517">_xlfn.IFNA(INDEX(Results__5[#All],MATCH(athlete_entries[[#This Row],[CATEGORY]]&amp;athlete_entries[[#This Row],[Name]],Results__5[[#All],[Category]]&amp;Results__5[[#All],[Name]],0),MATCH(athlete_entries[[#Headers],[Result]],Results__5[#Headers],0)),"0. None")</f>
        <v>0. None</v>
      </c>
      <c r="J517" s="1" t="str">
        <f>IF(AND(athlete_entries[[#This Row],[Result]]="2. Silver",K517=2),"0. None",IF(AND(athlete_entries[[#This Row],[Result]]="3. Bronze",K517=3),"0. None",athlete_entries[[#This Row],[Result]]))</f>
        <v>0. None</v>
      </c>
      <c r="K517" s="1">
        <f>INDEX(Categories_and_entries__2[[#All],[Category]:[Entries]],MATCH(athlete_entries[[#This Row],[CATEGORY]],Categories_and_entries__2[[#All],[Category]],0),MATCH("Entries",Categories_and_entries__2[[#Headers],[Category]:[Entries]],0))</f>
        <v>26</v>
      </c>
      <c r="L517" s="1">
        <f>COUNTIFS(athlete_entries[CATEGORY],athlete_entries[[#This Row],[CATEGORY]],athlete_entries[Club Full],athlete_entries[[#This Row],[Club Full]])</f>
        <v>1</v>
      </c>
      <c r="M517" s="1" t="str">
        <f>INDEX(Participation_Count_Clubs__24[#All],MATCH(athlete_entries[[#This Row],[Club Full]],Participation_Count_Clubs__24[[#All],[Club Full]],0),MATCH("Club Size Entries",Participation_Count_Clubs__24[#Headers],0))</f>
        <v>L</v>
      </c>
    </row>
    <row r="518" spans="1:13" x14ac:dyDescent="0.25">
      <c r="A518" t="s">
        <v>38</v>
      </c>
      <c r="B518" t="s">
        <v>325</v>
      </c>
      <c r="C518" t="s">
        <v>114</v>
      </c>
      <c r="D518" s="1" t="str">
        <f>VLOOKUP(athlete_entries[[#This Row],[CATEGORY]],Categories!$A$1:$F$106,2,FALSE)</f>
        <v>Individual</v>
      </c>
      <c r="E518" s="1" t="str">
        <f>VLOOKUP(athlete_entries[[#This Row],[CATEGORY]],Categories!$A$1:$F$106,3,FALSE)</f>
        <v>Sparring</v>
      </c>
      <c r="F518" s="1" t="str">
        <f>VLOOKUP(athlete_entries[[#This Row],[CATEGORY]],Categories!$A$1:$F$106,4,FALSE)</f>
        <v>Youth</v>
      </c>
      <c r="G518" s="1" t="str">
        <f>VLOOKUP(athlete_entries[[#This Row],[CATEGORY]],Categories!$A$1:$F$106,5,FALSE)</f>
        <v>Female</v>
      </c>
      <c r="H518" s="1" t="str">
        <f>VLOOKUP(athlete_entries[[#This Row],[CATEGORY]],Categories!$A$1:$F$106,6,FALSE)</f>
        <v>A+B G04-D06</v>
      </c>
      <c r="I518" s="1" t="str">
        <f t="array" ref="I518">_xlfn.IFNA(INDEX(Results__5[#All],MATCH(athlete_entries[[#This Row],[CATEGORY]]&amp;athlete_entries[[#This Row],[Name]],Results__5[[#All],[Category]]&amp;Results__5[[#All],[Name]],0),MATCH(athlete_entries[[#Headers],[Result]],Results__5[#Headers],0)),"0. None")</f>
        <v>0. None</v>
      </c>
      <c r="J518" s="1" t="str">
        <f>IF(AND(athlete_entries[[#This Row],[Result]]="2. Silver",K518=2),"0. None",IF(AND(athlete_entries[[#This Row],[Result]]="3. Bronze",K518=3),"0. None",athlete_entries[[#This Row],[Result]]))</f>
        <v>0. None</v>
      </c>
      <c r="K518" s="1">
        <f>INDEX(Categories_and_entries__2[[#All],[Category]:[Entries]],MATCH(athlete_entries[[#This Row],[CATEGORY]],Categories_and_entries__2[[#All],[Category]],0),MATCH("Entries",Categories_and_entries__2[[#Headers],[Category]:[Entries]],0))</f>
        <v>12</v>
      </c>
      <c r="L518" s="1">
        <f>COUNTIFS(athlete_entries[CATEGORY],athlete_entries[[#This Row],[CATEGORY]],athlete_entries[Club Full],athlete_entries[[#This Row],[Club Full]])</f>
        <v>1</v>
      </c>
      <c r="M518" s="1" t="str">
        <f>INDEX(Participation_Count_Clubs__24[#All],MATCH(athlete_entries[[#This Row],[Club Full]],Participation_Count_Clubs__24[[#All],[Club Full]],0),MATCH("Club Size Entries",Participation_Count_Clubs__24[#Headers],0))</f>
        <v>L</v>
      </c>
    </row>
    <row r="519" spans="1:13" x14ac:dyDescent="0.25">
      <c r="A519" t="s">
        <v>44</v>
      </c>
      <c r="B519" t="s">
        <v>113</v>
      </c>
      <c r="C519" t="s">
        <v>114</v>
      </c>
      <c r="D519" s="1" t="str">
        <f>VLOOKUP(athlete_entries[[#This Row],[CATEGORY]],Categories!$A$1:$F$106,2,FALSE)</f>
        <v>Individual</v>
      </c>
      <c r="E519" s="1" t="str">
        <f>VLOOKUP(athlete_entries[[#This Row],[CATEGORY]],Categories!$A$1:$F$106,3,FALSE)</f>
        <v>Sparring</v>
      </c>
      <c r="F519" s="1" t="str">
        <f>VLOOKUP(athlete_entries[[#This Row],[CATEGORY]],Categories!$A$1:$F$106,4,FALSE)</f>
        <v>Youth</v>
      </c>
      <c r="G519" s="1" t="str">
        <f>VLOOKUP(athlete_entries[[#This Row],[CATEGORY]],Categories!$A$1:$F$106,5,FALSE)</f>
        <v>Female</v>
      </c>
      <c r="H519" s="1" t="str">
        <f>VLOOKUP(athlete_entries[[#This Row],[CATEGORY]],Categories!$A$1:$F$106,6,FALSE)</f>
        <v>C G10-G05</v>
      </c>
      <c r="I519" s="1" t="str">
        <f t="array" ref="I519">_xlfn.IFNA(INDEX(Results__5[#All],MATCH(athlete_entries[[#This Row],[CATEGORY]]&amp;athlete_entries[[#This Row],[Name]],Results__5[[#All],[Category]]&amp;Results__5[[#All],[Name]],0),MATCH(athlete_entries[[#Headers],[Result]],Results__5[#Headers],0)),"0. None")</f>
        <v>1. Gold</v>
      </c>
      <c r="J519" s="1" t="str">
        <f>IF(AND(athlete_entries[[#This Row],[Result]]="2. Silver",K519=2),"0. None",IF(AND(athlete_entries[[#This Row],[Result]]="3. Bronze",K519=3),"0. None",athlete_entries[[#This Row],[Result]]))</f>
        <v>1. Gold</v>
      </c>
      <c r="K519" s="1">
        <f>INDEX(Categories_and_entries__2[[#All],[Category]:[Entries]],MATCH(athlete_entries[[#This Row],[CATEGORY]],Categories_and_entries__2[[#All],[Category]],0),MATCH("Entries",Categories_and_entries__2[[#Headers],[Category]:[Entries]],0))</f>
        <v>11</v>
      </c>
      <c r="L519" s="1">
        <f>COUNTIFS(athlete_entries[CATEGORY],athlete_entries[[#This Row],[CATEGORY]],athlete_entries[Club Full],athlete_entries[[#This Row],[Club Full]])</f>
        <v>1</v>
      </c>
      <c r="M519" s="1" t="str">
        <f>INDEX(Participation_Count_Clubs__24[#All],MATCH(athlete_entries[[#This Row],[Club Full]],Participation_Count_Clubs__24[[#All],[Club Full]],0),MATCH("Club Size Entries",Participation_Count_Clubs__24[#Headers],0))</f>
        <v>L</v>
      </c>
    </row>
    <row r="520" spans="1:13" x14ac:dyDescent="0.25">
      <c r="A520" t="s">
        <v>45</v>
      </c>
      <c r="B520" t="s">
        <v>575</v>
      </c>
      <c r="C520" t="s">
        <v>114</v>
      </c>
      <c r="D520" s="1" t="str">
        <f>VLOOKUP(athlete_entries[[#This Row],[CATEGORY]],Categories!$A$1:$F$106,2,FALSE)</f>
        <v>Individual</v>
      </c>
      <c r="E520" s="1" t="str">
        <f>VLOOKUP(athlete_entries[[#This Row],[CATEGORY]],Categories!$A$1:$F$106,3,FALSE)</f>
        <v>Sparring</v>
      </c>
      <c r="F520" s="1" t="str">
        <f>VLOOKUP(athlete_entries[[#This Row],[CATEGORY]],Categories!$A$1:$F$106,4,FALSE)</f>
        <v>Youth</v>
      </c>
      <c r="G520" s="1" t="str">
        <f>VLOOKUP(athlete_entries[[#This Row],[CATEGORY]],Categories!$A$1:$F$106,5,FALSE)</f>
        <v>Female</v>
      </c>
      <c r="H520" s="1" t="str">
        <f>VLOOKUP(athlete_entries[[#This Row],[CATEGORY]],Categories!$A$1:$F$106,6,FALSE)</f>
        <v>C G10-G05</v>
      </c>
      <c r="I520" s="1" t="str">
        <f t="array" ref="I520">_xlfn.IFNA(INDEX(Results__5[#All],MATCH(athlete_entries[[#This Row],[CATEGORY]]&amp;athlete_entries[[#This Row],[Name]],Results__5[[#All],[Category]]&amp;Results__5[[#All],[Name]],0),MATCH(athlete_entries[[#Headers],[Result]],Results__5[#Headers],0)),"0. None")</f>
        <v>0. None</v>
      </c>
      <c r="J520" s="1" t="str">
        <f>IF(AND(athlete_entries[[#This Row],[Result]]="2. Silver",K520=2),"0. None",IF(AND(athlete_entries[[#This Row],[Result]]="3. Bronze",K520=3),"0. None",athlete_entries[[#This Row],[Result]]))</f>
        <v>0. None</v>
      </c>
      <c r="K520" s="1">
        <f>INDEX(Categories_and_entries__2[[#All],[Category]:[Entries]],MATCH(athlete_entries[[#This Row],[CATEGORY]],Categories_and_entries__2[[#All],[Category]],0),MATCH("Entries",Categories_and_entries__2[[#Headers],[Category]:[Entries]],0))</f>
        <v>17</v>
      </c>
      <c r="L520" s="1">
        <f>COUNTIFS(athlete_entries[CATEGORY],athlete_entries[[#This Row],[CATEGORY]],athlete_entries[Club Full],athlete_entries[[#This Row],[Club Full]])</f>
        <v>1</v>
      </c>
      <c r="M520" s="1" t="str">
        <f>INDEX(Participation_Count_Clubs__24[#All],MATCH(athlete_entries[[#This Row],[Club Full]],Participation_Count_Clubs__24[[#All],[Club Full]],0),MATCH("Club Size Entries",Participation_Count_Clubs__24[#Headers],0))</f>
        <v>L</v>
      </c>
    </row>
    <row r="521" spans="1:13" x14ac:dyDescent="0.25">
      <c r="A521" t="s">
        <v>46</v>
      </c>
      <c r="B521" t="s">
        <v>234</v>
      </c>
      <c r="C521" t="s">
        <v>114</v>
      </c>
      <c r="D521" s="1" t="str">
        <f>VLOOKUP(athlete_entries[[#This Row],[CATEGORY]],Categories!$A$1:$F$106,2,FALSE)</f>
        <v>Individual</v>
      </c>
      <c r="E521" s="1" t="str">
        <f>VLOOKUP(athlete_entries[[#This Row],[CATEGORY]],Categories!$A$1:$F$106,3,FALSE)</f>
        <v>Sparring</v>
      </c>
      <c r="F521" s="1" t="str">
        <f>VLOOKUP(athlete_entries[[#This Row],[CATEGORY]],Categories!$A$1:$F$106,4,FALSE)</f>
        <v>Youth</v>
      </c>
      <c r="G521" s="1" t="str">
        <f>VLOOKUP(athlete_entries[[#This Row],[CATEGORY]],Categories!$A$1:$F$106,5,FALSE)</f>
        <v>Female</v>
      </c>
      <c r="H521" s="1" t="str">
        <f>VLOOKUP(athlete_entries[[#This Row],[CATEGORY]],Categories!$A$1:$F$106,6,FALSE)</f>
        <v>C G10-G05</v>
      </c>
      <c r="I521" s="1" t="str">
        <f t="array" ref="I521">_xlfn.IFNA(INDEX(Results__5[#All],MATCH(athlete_entries[[#This Row],[CATEGORY]]&amp;athlete_entries[[#This Row],[Name]],Results__5[[#All],[Category]]&amp;Results__5[[#All],[Name]],0),MATCH(athlete_entries[[#Headers],[Result]],Results__5[#Headers],0)),"0. None")</f>
        <v>0. None</v>
      </c>
      <c r="J521" s="1" t="str">
        <f>IF(AND(athlete_entries[[#This Row],[Result]]="2. Silver",K521=2),"0. None",IF(AND(athlete_entries[[#This Row],[Result]]="3. Bronze",K521=3),"0. None",athlete_entries[[#This Row],[Result]]))</f>
        <v>0. None</v>
      </c>
      <c r="K521" s="1">
        <f>INDEX(Categories_and_entries__2[[#All],[Category]:[Entries]],MATCH(athlete_entries[[#This Row],[CATEGORY]],Categories_and_entries__2[[#All],[Category]],0),MATCH("Entries",Categories_and_entries__2[[#Headers],[Category]:[Entries]],0))</f>
        <v>20</v>
      </c>
      <c r="L521" s="1">
        <f>COUNTIFS(athlete_entries[CATEGORY],athlete_entries[[#This Row],[CATEGORY]],athlete_entries[Club Full],athlete_entries[[#This Row],[Club Full]])</f>
        <v>2</v>
      </c>
      <c r="M521" s="1" t="str">
        <f>INDEX(Participation_Count_Clubs__24[#All],MATCH(athlete_entries[[#This Row],[Club Full]],Participation_Count_Clubs__24[[#All],[Club Full]],0),MATCH("Club Size Entries",Participation_Count_Clubs__24[#Headers],0))</f>
        <v>L</v>
      </c>
    </row>
    <row r="522" spans="1:13" x14ac:dyDescent="0.25">
      <c r="A522" t="s">
        <v>46</v>
      </c>
      <c r="B522" t="s">
        <v>277</v>
      </c>
      <c r="C522" t="s">
        <v>114</v>
      </c>
      <c r="D522" s="1" t="str">
        <f>VLOOKUP(athlete_entries[[#This Row],[CATEGORY]],Categories!$A$1:$F$106,2,FALSE)</f>
        <v>Individual</v>
      </c>
      <c r="E522" s="1" t="str">
        <f>VLOOKUP(athlete_entries[[#This Row],[CATEGORY]],Categories!$A$1:$F$106,3,FALSE)</f>
        <v>Sparring</v>
      </c>
      <c r="F522" s="1" t="str">
        <f>VLOOKUP(athlete_entries[[#This Row],[CATEGORY]],Categories!$A$1:$F$106,4,FALSE)</f>
        <v>Youth</v>
      </c>
      <c r="G522" s="1" t="str">
        <f>VLOOKUP(athlete_entries[[#This Row],[CATEGORY]],Categories!$A$1:$F$106,5,FALSE)</f>
        <v>Female</v>
      </c>
      <c r="H522" s="1" t="str">
        <f>VLOOKUP(athlete_entries[[#This Row],[CATEGORY]],Categories!$A$1:$F$106,6,FALSE)</f>
        <v>C G10-G05</v>
      </c>
      <c r="I522" s="1" t="str">
        <f t="array" ref="I522">_xlfn.IFNA(INDEX(Results__5[#All],MATCH(athlete_entries[[#This Row],[CATEGORY]]&amp;athlete_entries[[#This Row],[Name]],Results__5[[#All],[Category]]&amp;Results__5[[#All],[Name]],0),MATCH(athlete_entries[[#Headers],[Result]],Results__5[#Headers],0)),"0. None")</f>
        <v>2. Silver</v>
      </c>
      <c r="J522" s="1" t="str">
        <f>IF(AND(athlete_entries[[#This Row],[Result]]="2. Silver",K522=2),"0. None",IF(AND(athlete_entries[[#This Row],[Result]]="3. Bronze",K522=3),"0. None",athlete_entries[[#This Row],[Result]]))</f>
        <v>2. Silver</v>
      </c>
      <c r="K522" s="1">
        <f>INDEX(Categories_and_entries__2[[#All],[Category]:[Entries]],MATCH(athlete_entries[[#This Row],[CATEGORY]],Categories_and_entries__2[[#All],[Category]],0),MATCH("Entries",Categories_and_entries__2[[#Headers],[Category]:[Entries]],0))</f>
        <v>20</v>
      </c>
      <c r="L522" s="1">
        <f>COUNTIFS(athlete_entries[CATEGORY],athlete_entries[[#This Row],[CATEGORY]],athlete_entries[Club Full],athlete_entries[[#This Row],[Club Full]])</f>
        <v>2</v>
      </c>
      <c r="M522" s="1" t="str">
        <f>INDEX(Participation_Count_Clubs__24[#All],MATCH(athlete_entries[[#This Row],[Club Full]],Participation_Count_Clubs__24[[#All],[Club Full]],0),MATCH("Club Size Entries",Participation_Count_Clubs__24[#Headers],0))</f>
        <v>L</v>
      </c>
    </row>
    <row r="523" spans="1:13" x14ac:dyDescent="0.25">
      <c r="A523" t="s">
        <v>54</v>
      </c>
      <c r="B523" t="s">
        <v>179</v>
      </c>
      <c r="C523" t="s">
        <v>114</v>
      </c>
      <c r="D523" s="1" t="str">
        <f>VLOOKUP(athlete_entries[[#This Row],[CATEGORY]],Categories!$A$1:$F$106,2,FALSE)</f>
        <v>Individual</v>
      </c>
      <c r="E523" s="1" t="str">
        <f>VLOOKUP(athlete_entries[[#This Row],[CATEGORY]],Categories!$A$1:$F$106,3,FALSE)</f>
        <v>Sparring</v>
      </c>
      <c r="F523" s="1" t="str">
        <f>VLOOKUP(athlete_entries[[#This Row],[CATEGORY]],Categories!$A$1:$F$106,4,FALSE)</f>
        <v>Youth</v>
      </c>
      <c r="G523" s="1" t="str">
        <f>VLOOKUP(athlete_entries[[#This Row],[CATEGORY]],Categories!$A$1:$F$106,5,FALSE)</f>
        <v>Male</v>
      </c>
      <c r="H523" s="1" t="str">
        <f>VLOOKUP(athlete_entries[[#This Row],[CATEGORY]],Categories!$A$1:$F$106,6,FALSE)</f>
        <v>C G10-G05</v>
      </c>
      <c r="I523" s="1" t="str">
        <f t="array" ref="I523">_xlfn.IFNA(INDEX(Results__5[#All],MATCH(athlete_entries[[#This Row],[CATEGORY]]&amp;athlete_entries[[#This Row],[Name]],Results__5[[#All],[Category]]&amp;Results__5[[#All],[Name]],0),MATCH(athlete_entries[[#Headers],[Result]],Results__5[#Headers],0)),"0. None")</f>
        <v>1. Gold</v>
      </c>
      <c r="J523" s="1" t="str">
        <f>IF(AND(athlete_entries[[#This Row],[Result]]="2. Silver",K523=2),"0. None",IF(AND(athlete_entries[[#This Row],[Result]]="3. Bronze",K523=3),"0. None",athlete_entries[[#This Row],[Result]]))</f>
        <v>1. Gold</v>
      </c>
      <c r="K523" s="1">
        <f>INDEX(Categories_and_entries__2[[#All],[Category]:[Entries]],MATCH(athlete_entries[[#This Row],[CATEGORY]],Categories_and_entries__2[[#All],[Category]],0),MATCH("Entries",Categories_and_entries__2[[#Headers],[Category]:[Entries]],0))</f>
        <v>16</v>
      </c>
      <c r="L523" s="1">
        <f>COUNTIFS(athlete_entries[CATEGORY],athlete_entries[[#This Row],[CATEGORY]],athlete_entries[Club Full],athlete_entries[[#This Row],[Club Full]])</f>
        <v>1</v>
      </c>
      <c r="M523" s="1" t="str">
        <f>INDEX(Participation_Count_Clubs__24[#All],MATCH(athlete_entries[[#This Row],[Club Full]],Participation_Count_Clubs__24[[#All],[Club Full]],0),MATCH("Club Size Entries",Participation_Count_Clubs__24[#Headers],0))</f>
        <v>L</v>
      </c>
    </row>
    <row r="524" spans="1:13" x14ac:dyDescent="0.25">
      <c r="A524" t="s">
        <v>55</v>
      </c>
      <c r="B524" t="s">
        <v>637</v>
      </c>
      <c r="C524" t="s">
        <v>114</v>
      </c>
      <c r="D524" s="1" t="str">
        <f>VLOOKUP(athlete_entries[[#This Row],[CATEGORY]],Categories!$A$1:$F$106,2,FALSE)</f>
        <v>Individual</v>
      </c>
      <c r="E524" s="1" t="str">
        <f>VLOOKUP(athlete_entries[[#This Row],[CATEGORY]],Categories!$A$1:$F$106,3,FALSE)</f>
        <v>Sparring</v>
      </c>
      <c r="F524" s="1" t="str">
        <f>VLOOKUP(athlete_entries[[#This Row],[CATEGORY]],Categories!$A$1:$F$106,4,FALSE)</f>
        <v>Youth</v>
      </c>
      <c r="G524" s="1" t="str">
        <f>VLOOKUP(athlete_entries[[#This Row],[CATEGORY]],Categories!$A$1:$F$106,5,FALSE)</f>
        <v>Male</v>
      </c>
      <c r="H524" s="1" t="str">
        <f>VLOOKUP(athlete_entries[[#This Row],[CATEGORY]],Categories!$A$1:$F$106,6,FALSE)</f>
        <v>C G10-G05</v>
      </c>
      <c r="I524" s="1" t="str">
        <f t="array" ref="I524">_xlfn.IFNA(INDEX(Results__5[#All],MATCH(athlete_entries[[#This Row],[CATEGORY]]&amp;athlete_entries[[#This Row],[Name]],Results__5[[#All],[Category]]&amp;Results__5[[#All],[Name]],0),MATCH(athlete_entries[[#Headers],[Result]],Results__5[#Headers],0)),"0. None")</f>
        <v>0. None</v>
      </c>
      <c r="J524" s="1" t="str">
        <f>IF(AND(athlete_entries[[#This Row],[Result]]="2. Silver",K524=2),"0. None",IF(AND(athlete_entries[[#This Row],[Result]]="3. Bronze",K524=3),"0. None",athlete_entries[[#This Row],[Result]]))</f>
        <v>0. None</v>
      </c>
      <c r="K524" s="1">
        <f>INDEX(Categories_and_entries__2[[#All],[Category]:[Entries]],MATCH(athlete_entries[[#This Row],[CATEGORY]],Categories_and_entries__2[[#All],[Category]],0),MATCH("Entries",Categories_and_entries__2[[#Headers],[Category]:[Entries]],0))</f>
        <v>18</v>
      </c>
      <c r="L524" s="1">
        <f>COUNTIFS(athlete_entries[CATEGORY],athlete_entries[[#This Row],[CATEGORY]],athlete_entries[Club Full],athlete_entries[[#This Row],[Club Full]])</f>
        <v>1</v>
      </c>
      <c r="M524" s="1" t="str">
        <f>INDEX(Participation_Count_Clubs__24[#All],MATCH(athlete_entries[[#This Row],[Club Full]],Participation_Count_Clubs__24[[#All],[Club Full]],0),MATCH("Club Size Entries",Participation_Count_Clubs__24[#Headers],0))</f>
        <v>L</v>
      </c>
    </row>
    <row r="525" spans="1:13" x14ac:dyDescent="0.25">
      <c r="A525" t="s">
        <v>60</v>
      </c>
      <c r="B525" t="s">
        <v>188</v>
      </c>
      <c r="C525" t="s">
        <v>114</v>
      </c>
      <c r="D525" s="1" t="str">
        <f>VLOOKUP(athlete_entries[[#This Row],[CATEGORY]],Categories!$A$1:$F$106,2,FALSE)</f>
        <v>Individual</v>
      </c>
      <c r="E525" s="1" t="str">
        <f>VLOOKUP(athlete_entries[[#This Row],[CATEGORY]],Categories!$A$1:$F$106,3,FALSE)</f>
        <v>Sparring</v>
      </c>
      <c r="F525" s="1" t="str">
        <f>VLOOKUP(athlete_entries[[#This Row],[CATEGORY]],Categories!$A$1:$F$106,4,FALSE)</f>
        <v>Junior</v>
      </c>
      <c r="G525" s="1" t="str">
        <f>VLOOKUP(athlete_entries[[#This Row],[CATEGORY]],Categories!$A$1:$F$106,5,FALSE)</f>
        <v>Female</v>
      </c>
      <c r="H525" s="1" t="str">
        <f>VLOOKUP(athlete_entries[[#This Row],[CATEGORY]],Categories!$A$1:$F$106,6,FALSE)</f>
        <v>A+B G04-D06</v>
      </c>
      <c r="I525" s="1" t="str">
        <f t="array" ref="I525">_xlfn.IFNA(INDEX(Results__5[#All],MATCH(athlete_entries[[#This Row],[CATEGORY]]&amp;athlete_entries[[#This Row],[Name]],Results__5[[#All],[Category]]&amp;Results__5[[#All],[Name]],0),MATCH(athlete_entries[[#Headers],[Result]],Results__5[#Headers],0)),"0. None")</f>
        <v>1. Gold</v>
      </c>
      <c r="J525" s="1" t="str">
        <f>IF(AND(athlete_entries[[#This Row],[Result]]="2. Silver",K525=2),"0. None",IF(AND(athlete_entries[[#This Row],[Result]]="3. Bronze",K525=3),"0. None",athlete_entries[[#This Row],[Result]]))</f>
        <v>1. Gold</v>
      </c>
      <c r="K525" s="1">
        <f>INDEX(Categories_and_entries__2[[#All],[Category]:[Entries]],MATCH(athlete_entries[[#This Row],[CATEGORY]],Categories_and_entries__2[[#All],[Category]],0),MATCH("Entries",Categories_and_entries__2[[#Headers],[Category]:[Entries]],0))</f>
        <v>5</v>
      </c>
      <c r="L525" s="1">
        <f>COUNTIFS(athlete_entries[CATEGORY],athlete_entries[[#This Row],[CATEGORY]],athlete_entries[Club Full],athlete_entries[[#This Row],[Club Full]])</f>
        <v>1</v>
      </c>
      <c r="M525" s="1" t="str">
        <f>INDEX(Participation_Count_Clubs__24[#All],MATCH(athlete_entries[[#This Row],[Club Full]],Participation_Count_Clubs__24[[#All],[Club Full]],0),MATCH("Club Size Entries",Participation_Count_Clubs__24[#Headers],0))</f>
        <v>L</v>
      </c>
    </row>
    <row r="526" spans="1:13" x14ac:dyDescent="0.25">
      <c r="A526" t="s">
        <v>62</v>
      </c>
      <c r="B526" t="s">
        <v>322</v>
      </c>
      <c r="C526" t="s">
        <v>114</v>
      </c>
      <c r="D526" s="1" t="str">
        <f>VLOOKUP(athlete_entries[[#This Row],[CATEGORY]],Categories!$A$1:$F$106,2,FALSE)</f>
        <v>Individual</v>
      </c>
      <c r="E526" s="1" t="str">
        <f>VLOOKUP(athlete_entries[[#This Row],[CATEGORY]],Categories!$A$1:$F$106,3,FALSE)</f>
        <v>Sparring</v>
      </c>
      <c r="F526" s="1" t="str">
        <f>VLOOKUP(athlete_entries[[#This Row],[CATEGORY]],Categories!$A$1:$F$106,4,FALSE)</f>
        <v>Junior</v>
      </c>
      <c r="G526" s="1" t="str">
        <f>VLOOKUP(athlete_entries[[#This Row],[CATEGORY]],Categories!$A$1:$F$106,5,FALSE)</f>
        <v>Female</v>
      </c>
      <c r="H526" s="1" t="str">
        <f>VLOOKUP(athlete_entries[[#This Row],[CATEGORY]],Categories!$A$1:$F$106,6,FALSE)</f>
        <v>A+B G04-D06</v>
      </c>
      <c r="I526" s="1" t="str">
        <f t="array" ref="I526">_xlfn.IFNA(INDEX(Results__5[#All],MATCH(athlete_entries[[#This Row],[CATEGORY]]&amp;athlete_entries[[#This Row],[Name]],Results__5[[#All],[Category]]&amp;Results__5[[#All],[Name]],0),MATCH(athlete_entries[[#Headers],[Result]],Results__5[#Headers],0)),"0. None")</f>
        <v>0. None</v>
      </c>
      <c r="J526" s="1" t="str">
        <f>IF(AND(athlete_entries[[#This Row],[Result]]="2. Silver",K526=2),"0. None",IF(AND(athlete_entries[[#This Row],[Result]]="3. Bronze",K526=3),"0. None",athlete_entries[[#This Row],[Result]]))</f>
        <v>0. None</v>
      </c>
      <c r="K526" s="1">
        <f>INDEX(Categories_and_entries__2[[#All],[Category]:[Entries]],MATCH(athlete_entries[[#This Row],[CATEGORY]],Categories_and_entries__2[[#All],[Category]],0),MATCH("Entries",Categories_and_entries__2[[#Headers],[Category]:[Entries]],0))</f>
        <v>6</v>
      </c>
      <c r="L526" s="1">
        <f>COUNTIFS(athlete_entries[CATEGORY],athlete_entries[[#This Row],[CATEGORY]],athlete_entries[Club Full],athlete_entries[[#This Row],[Club Full]])</f>
        <v>1</v>
      </c>
      <c r="M526" s="1" t="str">
        <f>INDEX(Participation_Count_Clubs__24[#All],MATCH(athlete_entries[[#This Row],[Club Full]],Participation_Count_Clubs__24[[#All],[Club Full]],0),MATCH("Club Size Entries",Participation_Count_Clubs__24[#Headers],0))</f>
        <v>L</v>
      </c>
    </row>
    <row r="527" spans="1:13" x14ac:dyDescent="0.25">
      <c r="A527" t="s">
        <v>85</v>
      </c>
      <c r="B527" t="s">
        <v>673</v>
      </c>
      <c r="C527" t="s">
        <v>114</v>
      </c>
      <c r="D527" s="1" t="str">
        <f>VLOOKUP(athlete_entries[[#This Row],[CATEGORY]],Categories!$A$1:$F$106,2,FALSE)</f>
        <v>Individual</v>
      </c>
      <c r="E527" s="1" t="str">
        <f>VLOOKUP(athlete_entries[[#This Row],[CATEGORY]],Categories!$A$1:$F$106,3,FALSE)</f>
        <v>Sparring</v>
      </c>
      <c r="F527" s="1" t="str">
        <f>VLOOKUP(athlete_entries[[#This Row],[CATEGORY]],Categories!$A$1:$F$106,4,FALSE)</f>
        <v>Senior</v>
      </c>
      <c r="G527" s="1" t="str">
        <f>VLOOKUP(athlete_entries[[#This Row],[CATEGORY]],Categories!$A$1:$F$106,5,FALSE)</f>
        <v>Male</v>
      </c>
      <c r="H527" s="1" t="str">
        <f>VLOOKUP(athlete_entries[[#This Row],[CATEGORY]],Categories!$A$1:$F$106,6,FALSE)</f>
        <v>A D01-D06</v>
      </c>
      <c r="I527" s="1" t="str">
        <f t="array" ref="I527">_xlfn.IFNA(INDEX(Results__5[#All],MATCH(athlete_entries[[#This Row],[CATEGORY]]&amp;athlete_entries[[#This Row],[Name]],Results__5[[#All],[Category]]&amp;Results__5[[#All],[Name]],0),MATCH(athlete_entries[[#Headers],[Result]],Results__5[#Headers],0)),"0. None")</f>
        <v>0. None</v>
      </c>
      <c r="J527" s="1" t="str">
        <f>IF(AND(athlete_entries[[#This Row],[Result]]="2. Silver",K527=2),"0. None",IF(AND(athlete_entries[[#This Row],[Result]]="3. Bronze",K527=3),"0. None",athlete_entries[[#This Row],[Result]]))</f>
        <v>0. None</v>
      </c>
      <c r="K527" s="1">
        <f>INDEX(Categories_and_entries__2[[#All],[Category]:[Entries]],MATCH(athlete_entries[[#This Row],[CATEGORY]],Categories_and_entries__2[[#All],[Category]],0),MATCH("Entries",Categories_and_entries__2[[#Headers],[Category]:[Entries]],0))</f>
        <v>12</v>
      </c>
      <c r="L527" s="1">
        <f>COUNTIFS(athlete_entries[CATEGORY],athlete_entries[[#This Row],[CATEGORY]],athlete_entries[Club Full],athlete_entries[[#This Row],[Club Full]])</f>
        <v>1</v>
      </c>
      <c r="M527" s="1" t="str">
        <f>INDEX(Participation_Count_Clubs__24[#All],MATCH(athlete_entries[[#This Row],[Club Full]],Participation_Count_Clubs__24[[#All],[Club Full]],0),MATCH("Club Size Entries",Participation_Count_Clubs__24[#Headers],0))</f>
        <v>L</v>
      </c>
    </row>
    <row r="528" spans="1:13" x14ac:dyDescent="0.25">
      <c r="A528" t="s">
        <v>90</v>
      </c>
      <c r="B528" t="s">
        <v>267</v>
      </c>
      <c r="C528" t="s">
        <v>114</v>
      </c>
      <c r="D528" s="1" t="str">
        <f>VLOOKUP(athlete_entries[[#This Row],[CATEGORY]],Categories!$A$1:$F$106,2,FALSE)</f>
        <v>Individual</v>
      </c>
      <c r="E528" s="1" t="str">
        <f>VLOOKUP(athlete_entries[[#This Row],[CATEGORY]],Categories!$A$1:$F$106,3,FALSE)</f>
        <v>Sparring</v>
      </c>
      <c r="F528" s="1" t="str">
        <f>VLOOKUP(athlete_entries[[#This Row],[CATEGORY]],Categories!$A$1:$F$106,4,FALSE)</f>
        <v>Senior</v>
      </c>
      <c r="G528" s="1" t="str">
        <f>VLOOKUP(athlete_entries[[#This Row],[CATEGORY]],Categories!$A$1:$F$106,5,FALSE)</f>
        <v>Male</v>
      </c>
      <c r="H528" s="1" t="str">
        <f>VLOOKUP(athlete_entries[[#This Row],[CATEGORY]],Categories!$A$1:$F$106,6,FALSE)</f>
        <v>C G10-G05</v>
      </c>
      <c r="I528" s="1" t="str">
        <f t="array" ref="I528">_xlfn.IFNA(INDEX(Results__5[#All],MATCH(athlete_entries[[#This Row],[CATEGORY]]&amp;athlete_entries[[#This Row],[Name]],Results__5[[#All],[Category]]&amp;Results__5[[#All],[Name]],0),MATCH(athlete_entries[[#Headers],[Result]],Results__5[#Headers],0)),"0. None")</f>
        <v>0. None</v>
      </c>
      <c r="J528" s="1" t="str">
        <f>IF(AND(athlete_entries[[#This Row],[Result]]="2. Silver",K528=2),"0. None",IF(AND(athlete_entries[[#This Row],[Result]]="3. Bronze",K528=3),"0. None",athlete_entries[[#This Row],[Result]]))</f>
        <v>0. None</v>
      </c>
      <c r="K528" s="1">
        <f>INDEX(Categories_and_entries__2[[#All],[Category]:[Entries]],MATCH(athlete_entries[[#This Row],[CATEGORY]],Categories_and_entries__2[[#All],[Category]],0),MATCH("Entries",Categories_and_entries__2[[#Headers],[Category]:[Entries]],0))</f>
        <v>5</v>
      </c>
      <c r="L528" s="1">
        <f>COUNTIFS(athlete_entries[CATEGORY],athlete_entries[[#This Row],[CATEGORY]],athlete_entries[Club Full],athlete_entries[[#This Row],[Club Full]])</f>
        <v>1</v>
      </c>
      <c r="M528" s="1" t="str">
        <f>INDEX(Participation_Count_Clubs__24[#All],MATCH(athlete_entries[[#This Row],[Club Full]],Participation_Count_Clubs__24[[#All],[Club Full]],0),MATCH("Club Size Entries",Participation_Count_Clubs__24[#Headers],0))</f>
        <v>L</v>
      </c>
    </row>
    <row r="529" spans="1:13" x14ac:dyDescent="0.25">
      <c r="A529" t="s">
        <v>95</v>
      </c>
      <c r="B529" t="s">
        <v>322</v>
      </c>
      <c r="C529" t="s">
        <v>114</v>
      </c>
      <c r="D529" s="1" t="str">
        <f>VLOOKUP(athlete_entries[[#This Row],[CATEGORY]],Categories!$A$1:$F$106,2,FALSE)</f>
        <v>Individual</v>
      </c>
      <c r="E529" s="1" t="str">
        <f>VLOOKUP(athlete_entries[[#This Row],[CATEGORY]],Categories!$A$1:$F$106,3,FALSE)</f>
        <v>Sparring</v>
      </c>
      <c r="F529" s="1" t="str">
        <f>VLOOKUP(athlete_entries[[#This Row],[CATEGORY]],Categories!$A$1:$F$106,4,FALSE)</f>
        <v>Junior</v>
      </c>
      <c r="G529" s="1" t="str">
        <f>VLOOKUP(athlete_entries[[#This Row],[CATEGORY]],Categories!$A$1:$F$106,5,FALSE)</f>
        <v>Female</v>
      </c>
      <c r="H529" s="1" t="str">
        <f>VLOOKUP(athlete_entries[[#This Row],[CATEGORY]],Categories!$A$1:$F$106,6,FALSE)</f>
        <v>A+B G04-D06</v>
      </c>
      <c r="I529" s="1" t="str">
        <f t="array" ref="I529">_xlfn.IFNA(INDEX(Results__5[#All],MATCH(athlete_entries[[#This Row],[CATEGORY]]&amp;athlete_entries[[#This Row],[Name]],Results__5[[#All],[Category]]&amp;Results__5[[#All],[Name]],0),MATCH(athlete_entries[[#Headers],[Result]],Results__5[#Headers],0)),"0. None")</f>
        <v>0. None</v>
      </c>
      <c r="J529" s="1" t="str">
        <f>IF(AND(athlete_entries[[#This Row],[Result]]="2. Silver",K529=2),"0. None",IF(AND(athlete_entries[[#This Row],[Result]]="3. Bronze",K529=3),"0. None",athlete_entries[[#This Row],[Result]]))</f>
        <v>0. None</v>
      </c>
      <c r="K529" s="1">
        <f>INDEX(Categories_and_entries__2[[#All],[Category]:[Entries]],MATCH(athlete_entries[[#This Row],[CATEGORY]],Categories_and_entries__2[[#All],[Category]],0),MATCH("Entries",Categories_and_entries__2[[#Headers],[Category]:[Entries]],0))</f>
        <v>6</v>
      </c>
      <c r="L529" s="1">
        <f>COUNTIFS(athlete_entries[CATEGORY],athlete_entries[[#This Row],[CATEGORY]],athlete_entries[Club Full],athlete_entries[[#This Row],[Club Full]])</f>
        <v>1</v>
      </c>
      <c r="M529" s="1" t="str">
        <f>INDEX(Participation_Count_Clubs__24[#All],MATCH(athlete_entries[[#This Row],[Club Full]],Participation_Count_Clubs__24[[#All],[Club Full]],0),MATCH("Club Size Entries",Participation_Count_Clubs__24[#Headers],0))</f>
        <v>L</v>
      </c>
    </row>
    <row r="530" spans="1:13" x14ac:dyDescent="0.25">
      <c r="A530" t="s">
        <v>99</v>
      </c>
      <c r="B530" t="s">
        <v>188</v>
      </c>
      <c r="C530" t="s">
        <v>114</v>
      </c>
      <c r="D530" s="1" t="str">
        <f>VLOOKUP(athlete_entries[[#This Row],[CATEGORY]],Categories!$A$1:$F$106,2,FALSE)</f>
        <v>Individual</v>
      </c>
      <c r="E530" s="1" t="str">
        <f>VLOOKUP(athlete_entries[[#This Row],[CATEGORY]],Categories!$A$1:$F$106,3,FALSE)</f>
        <v>Power</v>
      </c>
      <c r="F530" s="1" t="str">
        <f>VLOOKUP(athlete_entries[[#This Row],[CATEGORY]],Categories!$A$1:$F$106,4,FALSE)</f>
        <v>Junior</v>
      </c>
      <c r="G530" s="1" t="str">
        <f>VLOOKUP(athlete_entries[[#This Row],[CATEGORY]],Categories!$A$1:$F$106,5,FALSE)</f>
        <v>Female</v>
      </c>
      <c r="H530" s="1" t="str">
        <f>VLOOKUP(athlete_entries[[#This Row],[CATEGORY]],Categories!$A$1:$F$106,6,FALSE)</f>
        <v>A+B G04-D06</v>
      </c>
      <c r="I530" s="1" t="str">
        <f t="array" ref="I530">_xlfn.IFNA(INDEX(Results__5[#All],MATCH(athlete_entries[[#This Row],[CATEGORY]]&amp;athlete_entries[[#This Row],[Name]],Results__5[[#All],[Category]]&amp;Results__5[[#All],[Name]],0),MATCH(athlete_entries[[#Headers],[Result]],Results__5[#Headers],0)),"0. None")</f>
        <v>0. None</v>
      </c>
      <c r="J530" s="1" t="str">
        <f>IF(AND(athlete_entries[[#This Row],[Result]]="2. Silver",K530=2),"0. None",IF(AND(athlete_entries[[#This Row],[Result]]="3. Bronze",K530=3),"0. None",athlete_entries[[#This Row],[Result]]))</f>
        <v>0. None</v>
      </c>
      <c r="K530" s="1">
        <f>INDEX(Categories_and_entries__2[[#All],[Category]:[Entries]],MATCH(athlete_entries[[#This Row],[CATEGORY]],Categories_and_entries__2[[#All],[Category]],0),MATCH("Entries",Categories_and_entries__2[[#Headers],[Category]:[Entries]],0))</f>
        <v>7</v>
      </c>
      <c r="L530" s="1">
        <f>COUNTIFS(athlete_entries[CATEGORY],athlete_entries[[#This Row],[CATEGORY]],athlete_entries[Club Full],athlete_entries[[#This Row],[Club Full]])</f>
        <v>2</v>
      </c>
      <c r="M530" s="1" t="str">
        <f>INDEX(Participation_Count_Clubs__24[#All],MATCH(athlete_entries[[#This Row],[Club Full]],Participation_Count_Clubs__24[[#All],[Club Full]],0),MATCH("Club Size Entries",Participation_Count_Clubs__24[#Headers],0))</f>
        <v>L</v>
      </c>
    </row>
    <row r="531" spans="1:13" x14ac:dyDescent="0.25">
      <c r="A531" t="s">
        <v>99</v>
      </c>
      <c r="B531" t="s">
        <v>322</v>
      </c>
      <c r="C531" t="s">
        <v>114</v>
      </c>
      <c r="D531" s="1" t="str">
        <f>VLOOKUP(athlete_entries[[#This Row],[CATEGORY]],Categories!$A$1:$F$106,2,FALSE)</f>
        <v>Individual</v>
      </c>
      <c r="E531" s="1" t="str">
        <f>VLOOKUP(athlete_entries[[#This Row],[CATEGORY]],Categories!$A$1:$F$106,3,FALSE)</f>
        <v>Power</v>
      </c>
      <c r="F531" s="1" t="str">
        <f>VLOOKUP(athlete_entries[[#This Row],[CATEGORY]],Categories!$A$1:$F$106,4,FALSE)</f>
        <v>Junior</v>
      </c>
      <c r="G531" s="1" t="str">
        <f>VLOOKUP(athlete_entries[[#This Row],[CATEGORY]],Categories!$A$1:$F$106,5,FALSE)</f>
        <v>Female</v>
      </c>
      <c r="H531" s="1" t="str">
        <f>VLOOKUP(athlete_entries[[#This Row],[CATEGORY]],Categories!$A$1:$F$106,6,FALSE)</f>
        <v>A+B G04-D06</v>
      </c>
      <c r="I531" s="1" t="str">
        <f t="array" ref="I531">_xlfn.IFNA(INDEX(Results__5[#All],MATCH(athlete_entries[[#This Row],[CATEGORY]]&amp;athlete_entries[[#This Row],[Name]],Results__5[[#All],[Category]]&amp;Results__5[[#All],[Name]],0),MATCH(athlete_entries[[#Headers],[Result]],Results__5[#Headers],0)),"0. None")</f>
        <v>2. Silver</v>
      </c>
      <c r="J531" s="1" t="str">
        <f>IF(AND(athlete_entries[[#This Row],[Result]]="2. Silver",K531=2),"0. None",IF(AND(athlete_entries[[#This Row],[Result]]="3. Bronze",K531=3),"0. None",athlete_entries[[#This Row],[Result]]))</f>
        <v>2. Silver</v>
      </c>
      <c r="K531" s="1">
        <f>INDEX(Categories_and_entries__2[[#All],[Category]:[Entries]],MATCH(athlete_entries[[#This Row],[CATEGORY]],Categories_and_entries__2[[#All],[Category]],0),MATCH("Entries",Categories_and_entries__2[[#Headers],[Category]:[Entries]],0))</f>
        <v>7</v>
      </c>
      <c r="L531" s="1">
        <f>COUNTIFS(athlete_entries[CATEGORY],athlete_entries[[#This Row],[CATEGORY]],athlete_entries[Club Full],athlete_entries[[#This Row],[Club Full]])</f>
        <v>2</v>
      </c>
      <c r="M531" s="1" t="str">
        <f>INDEX(Participation_Count_Clubs__24[#All],MATCH(athlete_entries[[#This Row],[Club Full]],Participation_Count_Clubs__24[[#All],[Club Full]],0),MATCH("Club Size Entries",Participation_Count_Clubs__24[#Headers],0))</f>
        <v>L</v>
      </c>
    </row>
    <row r="532" spans="1:13" x14ac:dyDescent="0.25">
      <c r="A532" t="s">
        <v>2</v>
      </c>
      <c r="B532" t="s">
        <v>557</v>
      </c>
      <c r="C532" t="s">
        <v>173</v>
      </c>
      <c r="D532" s="1" t="str">
        <f>VLOOKUP(athlete_entries[[#This Row],[CATEGORY]],Categories!$A$1:$F$106,2,FALSE)</f>
        <v>Individual</v>
      </c>
      <c r="E532" s="1" t="str">
        <f>VLOOKUP(athlete_entries[[#This Row],[CATEGORY]],Categories!$A$1:$F$106,3,FALSE)</f>
        <v>Patterns</v>
      </c>
      <c r="F532" s="1" t="str">
        <f>VLOOKUP(athlete_entries[[#This Row],[CATEGORY]],Categories!$A$1:$F$106,4,FALSE)</f>
        <v>Youth</v>
      </c>
      <c r="G532" s="1" t="str">
        <f>VLOOKUP(athlete_entries[[#This Row],[CATEGORY]],Categories!$A$1:$F$106,5,FALSE)</f>
        <v>Female</v>
      </c>
      <c r="H532" s="1" t="str">
        <f>VLOOKUP(athlete_entries[[#This Row],[CATEGORY]],Categories!$A$1:$F$106,6,FALSE)</f>
        <v>B G04-G01</v>
      </c>
      <c r="I532" s="1" t="str">
        <f t="array" ref="I532">_xlfn.IFNA(INDEX(Results__5[#All],MATCH(athlete_entries[[#This Row],[CATEGORY]]&amp;athlete_entries[[#This Row],[Name]],Results__5[[#All],[Category]]&amp;Results__5[[#All],[Name]],0),MATCH(athlete_entries[[#Headers],[Result]],Results__5[#Headers],0)),"0. None")</f>
        <v>0. None</v>
      </c>
      <c r="J532" s="1" t="str">
        <f>IF(AND(athlete_entries[[#This Row],[Result]]="2. Silver",K532=2),"0. None",IF(AND(athlete_entries[[#This Row],[Result]]="3. Bronze",K532=3),"0. None",athlete_entries[[#This Row],[Result]]))</f>
        <v>0. None</v>
      </c>
      <c r="K532" s="1">
        <f>INDEX(Categories_and_entries__2[[#All],[Category]:[Entries]],MATCH(athlete_entries[[#This Row],[CATEGORY]],Categories_and_entries__2[[#All],[Category]],0),MATCH("Entries",Categories_and_entries__2[[#Headers],[Category]:[Entries]],0))</f>
        <v>24</v>
      </c>
      <c r="L532" s="1">
        <f>COUNTIFS(athlete_entries[CATEGORY],athlete_entries[[#This Row],[CATEGORY]],athlete_entries[Club Full],athlete_entries[[#This Row],[Club Full]])</f>
        <v>2</v>
      </c>
      <c r="M532" s="1" t="str">
        <f>INDEX(Participation_Count_Clubs__24[#All],MATCH(athlete_entries[[#This Row],[Club Full]],Participation_Count_Clubs__24[[#All],[Club Full]],0),MATCH("Club Size Entries",Participation_Count_Clubs__24[#Headers],0))</f>
        <v>M</v>
      </c>
    </row>
    <row r="533" spans="1:13" x14ac:dyDescent="0.25">
      <c r="A533" t="s">
        <v>2</v>
      </c>
      <c r="B533" t="s">
        <v>558</v>
      </c>
      <c r="C533" t="s">
        <v>173</v>
      </c>
      <c r="D533" s="1" t="str">
        <f>VLOOKUP(athlete_entries[[#This Row],[CATEGORY]],Categories!$A$1:$F$106,2,FALSE)</f>
        <v>Individual</v>
      </c>
      <c r="E533" s="1" t="str">
        <f>VLOOKUP(athlete_entries[[#This Row],[CATEGORY]],Categories!$A$1:$F$106,3,FALSE)</f>
        <v>Patterns</v>
      </c>
      <c r="F533" s="1" t="str">
        <f>VLOOKUP(athlete_entries[[#This Row],[CATEGORY]],Categories!$A$1:$F$106,4,FALSE)</f>
        <v>Youth</v>
      </c>
      <c r="G533" s="1" t="str">
        <f>VLOOKUP(athlete_entries[[#This Row],[CATEGORY]],Categories!$A$1:$F$106,5,FALSE)</f>
        <v>Female</v>
      </c>
      <c r="H533" s="1" t="str">
        <f>VLOOKUP(athlete_entries[[#This Row],[CATEGORY]],Categories!$A$1:$F$106,6,FALSE)</f>
        <v>B G04-G01</v>
      </c>
      <c r="I533" s="1" t="str">
        <f t="array" ref="I533">_xlfn.IFNA(INDEX(Results__5[#All],MATCH(athlete_entries[[#This Row],[CATEGORY]]&amp;athlete_entries[[#This Row],[Name]],Results__5[[#All],[Category]]&amp;Results__5[[#All],[Name]],0),MATCH(athlete_entries[[#Headers],[Result]],Results__5[#Headers],0)),"0. None")</f>
        <v>0. None</v>
      </c>
      <c r="J533" s="1" t="str">
        <f>IF(AND(athlete_entries[[#This Row],[Result]]="2. Silver",K533=2),"0. None",IF(AND(athlete_entries[[#This Row],[Result]]="3. Bronze",K533=3),"0. None",athlete_entries[[#This Row],[Result]]))</f>
        <v>0. None</v>
      </c>
      <c r="K533" s="1">
        <f>INDEX(Categories_and_entries__2[[#All],[Category]:[Entries]],MATCH(athlete_entries[[#This Row],[CATEGORY]],Categories_and_entries__2[[#All],[Category]],0),MATCH("Entries",Categories_and_entries__2[[#Headers],[Category]:[Entries]],0))</f>
        <v>24</v>
      </c>
      <c r="L533" s="1">
        <f>COUNTIFS(athlete_entries[CATEGORY],athlete_entries[[#This Row],[CATEGORY]],athlete_entries[Club Full],athlete_entries[[#This Row],[Club Full]])</f>
        <v>2</v>
      </c>
      <c r="M533" s="1" t="str">
        <f>INDEX(Participation_Count_Clubs__24[#All],MATCH(athlete_entries[[#This Row],[Club Full]],Participation_Count_Clubs__24[[#All],[Club Full]],0),MATCH("Club Size Entries",Participation_Count_Clubs__24[#Headers],0))</f>
        <v>M</v>
      </c>
    </row>
    <row r="534" spans="1:13" x14ac:dyDescent="0.25">
      <c r="A534" t="s">
        <v>3</v>
      </c>
      <c r="B534" t="s">
        <v>568</v>
      </c>
      <c r="C534" t="s">
        <v>173</v>
      </c>
      <c r="D534" s="1" t="str">
        <f>VLOOKUP(athlete_entries[[#This Row],[CATEGORY]],Categories!$A$1:$F$106,2,FALSE)</f>
        <v>Individual</v>
      </c>
      <c r="E534" s="1" t="str">
        <f>VLOOKUP(athlete_entries[[#This Row],[CATEGORY]],Categories!$A$1:$F$106,3,FALSE)</f>
        <v>Patterns</v>
      </c>
      <c r="F534" s="1" t="str">
        <f>VLOOKUP(athlete_entries[[#This Row],[CATEGORY]],Categories!$A$1:$F$106,4,FALSE)</f>
        <v>Youth</v>
      </c>
      <c r="G534" s="1" t="str">
        <f>VLOOKUP(athlete_entries[[#This Row],[CATEGORY]],Categories!$A$1:$F$106,5,FALSE)</f>
        <v>Female</v>
      </c>
      <c r="H534" s="1" t="str">
        <f>VLOOKUP(athlete_entries[[#This Row],[CATEGORY]],Categories!$A$1:$F$106,6,FALSE)</f>
        <v>C G10-G05</v>
      </c>
      <c r="I534" s="1" t="str">
        <f t="array" ref="I534">_xlfn.IFNA(INDEX(Results__5[#All],MATCH(athlete_entries[[#This Row],[CATEGORY]]&amp;athlete_entries[[#This Row],[Name]],Results__5[[#All],[Category]]&amp;Results__5[[#All],[Name]],0),MATCH(athlete_entries[[#Headers],[Result]],Results__5[#Headers],0)),"0. None")</f>
        <v>0. None</v>
      </c>
      <c r="J534" s="1" t="str">
        <f>IF(AND(athlete_entries[[#This Row],[Result]]="2. Silver",K534=2),"0. None",IF(AND(athlete_entries[[#This Row],[Result]]="3. Bronze",K534=3),"0. None",athlete_entries[[#This Row],[Result]]))</f>
        <v>0. None</v>
      </c>
      <c r="K534" s="1">
        <f>INDEX(Categories_and_entries__2[[#All],[Category]:[Entries]],MATCH(athlete_entries[[#This Row],[CATEGORY]],Categories_and_entries__2[[#All],[Category]],0),MATCH("Entries",Categories_and_entries__2[[#Headers],[Category]:[Entries]],0))</f>
        <v>21</v>
      </c>
      <c r="L534" s="1">
        <f>COUNTIFS(athlete_entries[CATEGORY],athlete_entries[[#This Row],[CATEGORY]],athlete_entries[Club Full],athlete_entries[[#This Row],[Club Full]])</f>
        <v>1</v>
      </c>
      <c r="M534" s="1" t="str">
        <f>INDEX(Participation_Count_Clubs__24[#All],MATCH(athlete_entries[[#This Row],[Club Full]],Participation_Count_Clubs__24[[#All],[Club Full]],0),MATCH("Club Size Entries",Participation_Count_Clubs__24[#Headers],0))</f>
        <v>M</v>
      </c>
    </row>
    <row r="535" spans="1:13" x14ac:dyDescent="0.25">
      <c r="A535" t="s">
        <v>4</v>
      </c>
      <c r="B535" t="s">
        <v>580</v>
      </c>
      <c r="C535" t="s">
        <v>173</v>
      </c>
      <c r="D535" s="1" t="str">
        <f>VLOOKUP(athlete_entries[[#This Row],[CATEGORY]],Categories!$A$1:$F$106,2,FALSE)</f>
        <v>Individual</v>
      </c>
      <c r="E535" s="1" t="str">
        <f>VLOOKUP(athlete_entries[[#This Row],[CATEGORY]],Categories!$A$1:$F$106,3,FALSE)</f>
        <v>Patterns</v>
      </c>
      <c r="F535" s="1" t="str">
        <f>VLOOKUP(athlete_entries[[#This Row],[CATEGORY]],Categories!$A$1:$F$106,4,FALSE)</f>
        <v>Youth</v>
      </c>
      <c r="G535" s="1" t="str">
        <f>VLOOKUP(athlete_entries[[#This Row],[CATEGORY]],Categories!$A$1:$F$106,5,FALSE)</f>
        <v>Female</v>
      </c>
      <c r="H535" s="1" t="str">
        <f>VLOOKUP(athlete_entries[[#This Row],[CATEGORY]],Categories!$A$1:$F$106,6,FALSE)</f>
        <v>C G10-G05</v>
      </c>
      <c r="I535" s="1" t="str">
        <f t="array" ref="I535">_xlfn.IFNA(INDEX(Results__5[#All],MATCH(athlete_entries[[#This Row],[CATEGORY]]&amp;athlete_entries[[#This Row],[Name]],Results__5[[#All],[Category]]&amp;Results__5[[#All],[Name]],0),MATCH(athlete_entries[[#Headers],[Result]],Results__5[#Headers],0)),"0. None")</f>
        <v>0. None</v>
      </c>
      <c r="J535" s="1" t="str">
        <f>IF(AND(athlete_entries[[#This Row],[Result]]="2. Silver",K535=2),"0. None",IF(AND(athlete_entries[[#This Row],[Result]]="3. Bronze",K535=3),"0. None",athlete_entries[[#This Row],[Result]]))</f>
        <v>0. None</v>
      </c>
      <c r="K535" s="1">
        <f>INDEX(Categories_and_entries__2[[#All],[Category]:[Entries]],MATCH(athlete_entries[[#This Row],[CATEGORY]],Categories_and_entries__2[[#All],[Category]],0),MATCH("Entries",Categories_and_entries__2[[#Headers],[Category]:[Entries]],0))</f>
        <v>13</v>
      </c>
      <c r="L535" s="1">
        <f>COUNTIFS(athlete_entries[CATEGORY],athlete_entries[[#This Row],[CATEGORY]],athlete_entries[Club Full],athlete_entries[[#This Row],[Club Full]])</f>
        <v>1</v>
      </c>
      <c r="M535" s="1" t="str">
        <f>INDEX(Participation_Count_Clubs__24[#All],MATCH(athlete_entries[[#This Row],[Club Full]],Participation_Count_Clubs__24[[#All],[Club Full]],0),MATCH("Club Size Entries",Participation_Count_Clubs__24[#Headers],0))</f>
        <v>M</v>
      </c>
    </row>
    <row r="536" spans="1:13" x14ac:dyDescent="0.25">
      <c r="A536" t="s">
        <v>5</v>
      </c>
      <c r="B536" t="s">
        <v>594</v>
      </c>
      <c r="C536" t="s">
        <v>173</v>
      </c>
      <c r="D536" s="1" t="str">
        <f>VLOOKUP(athlete_entries[[#This Row],[CATEGORY]],Categories!$A$1:$F$106,2,FALSE)</f>
        <v>Individual</v>
      </c>
      <c r="E536" s="1" t="str">
        <f>VLOOKUP(athlete_entries[[#This Row],[CATEGORY]],Categories!$A$1:$F$106,3,FALSE)</f>
        <v>Patterns</v>
      </c>
      <c r="F536" s="1" t="str">
        <f>VLOOKUP(athlete_entries[[#This Row],[CATEGORY]],Categories!$A$1:$F$106,4,FALSE)</f>
        <v>Youth</v>
      </c>
      <c r="G536" s="1" t="str">
        <f>VLOOKUP(athlete_entries[[#This Row],[CATEGORY]],Categories!$A$1:$F$106,5,FALSE)</f>
        <v>Female</v>
      </c>
      <c r="H536" s="1" t="str">
        <f>VLOOKUP(athlete_entries[[#This Row],[CATEGORY]],Categories!$A$1:$F$106,6,FALSE)</f>
        <v>C G10-G05</v>
      </c>
      <c r="I536" s="1" t="str">
        <f t="array" ref="I536">_xlfn.IFNA(INDEX(Results__5[#All],MATCH(athlete_entries[[#This Row],[CATEGORY]]&amp;athlete_entries[[#This Row],[Name]],Results__5[[#All],[Category]]&amp;Results__5[[#All],[Name]],0),MATCH(athlete_entries[[#Headers],[Result]],Results__5[#Headers],0)),"0. None")</f>
        <v>0. None</v>
      </c>
      <c r="J536" s="1" t="str">
        <f>IF(AND(athlete_entries[[#This Row],[Result]]="2. Silver",K536=2),"0. None",IF(AND(athlete_entries[[#This Row],[Result]]="3. Bronze",K536=3),"0. None",athlete_entries[[#This Row],[Result]]))</f>
        <v>0. None</v>
      </c>
      <c r="K536" s="1">
        <f>INDEX(Categories_and_entries__2[[#All],[Category]:[Entries]],MATCH(athlete_entries[[#This Row],[CATEGORY]],Categories_and_entries__2[[#All],[Category]],0),MATCH("Entries",Categories_and_entries__2[[#Headers],[Category]:[Entries]],0))</f>
        <v>22</v>
      </c>
      <c r="L536" s="1">
        <f>COUNTIFS(athlete_entries[CATEGORY],athlete_entries[[#This Row],[CATEGORY]],athlete_entries[Club Full],athlete_entries[[#This Row],[Club Full]])</f>
        <v>2</v>
      </c>
      <c r="M536" s="1" t="str">
        <f>INDEX(Participation_Count_Clubs__24[#All],MATCH(athlete_entries[[#This Row],[Club Full]],Participation_Count_Clubs__24[[#All],[Club Full]],0),MATCH("Club Size Entries",Participation_Count_Clubs__24[#Headers],0))</f>
        <v>M</v>
      </c>
    </row>
    <row r="537" spans="1:13" x14ac:dyDescent="0.25">
      <c r="A537" t="s">
        <v>5</v>
      </c>
      <c r="B537" t="s">
        <v>235</v>
      </c>
      <c r="C537" t="s">
        <v>173</v>
      </c>
      <c r="D537" s="1" t="str">
        <f>VLOOKUP(athlete_entries[[#This Row],[CATEGORY]],Categories!$A$1:$F$106,2,FALSE)</f>
        <v>Individual</v>
      </c>
      <c r="E537" s="1" t="str">
        <f>VLOOKUP(athlete_entries[[#This Row],[CATEGORY]],Categories!$A$1:$F$106,3,FALSE)</f>
        <v>Patterns</v>
      </c>
      <c r="F537" s="1" t="str">
        <f>VLOOKUP(athlete_entries[[#This Row],[CATEGORY]],Categories!$A$1:$F$106,4,FALSE)</f>
        <v>Youth</v>
      </c>
      <c r="G537" s="1" t="str">
        <f>VLOOKUP(athlete_entries[[#This Row],[CATEGORY]],Categories!$A$1:$F$106,5,FALSE)</f>
        <v>Female</v>
      </c>
      <c r="H537" s="1" t="str">
        <f>VLOOKUP(athlete_entries[[#This Row],[CATEGORY]],Categories!$A$1:$F$106,6,FALSE)</f>
        <v>C G10-G05</v>
      </c>
      <c r="I537" s="1" t="str">
        <f t="array" ref="I537">_xlfn.IFNA(INDEX(Results__5[#All],MATCH(athlete_entries[[#This Row],[CATEGORY]]&amp;athlete_entries[[#This Row],[Name]],Results__5[[#All],[Category]]&amp;Results__5[[#All],[Name]],0),MATCH(athlete_entries[[#Headers],[Result]],Results__5[#Headers],0)),"0. None")</f>
        <v>2. Silver</v>
      </c>
      <c r="J537" s="1" t="str">
        <f>IF(AND(athlete_entries[[#This Row],[Result]]="2. Silver",K537=2),"0. None",IF(AND(athlete_entries[[#This Row],[Result]]="3. Bronze",K537=3),"0. None",athlete_entries[[#This Row],[Result]]))</f>
        <v>2. Silver</v>
      </c>
      <c r="K537" s="1">
        <f>INDEX(Categories_and_entries__2[[#All],[Category]:[Entries]],MATCH(athlete_entries[[#This Row],[CATEGORY]],Categories_and_entries__2[[#All],[Category]],0),MATCH("Entries",Categories_and_entries__2[[#Headers],[Category]:[Entries]],0))</f>
        <v>22</v>
      </c>
      <c r="L537" s="1">
        <f>COUNTIFS(athlete_entries[CATEGORY],athlete_entries[[#This Row],[CATEGORY]],athlete_entries[Club Full],athlete_entries[[#This Row],[Club Full]])</f>
        <v>2</v>
      </c>
      <c r="M537" s="1" t="str">
        <f>INDEX(Participation_Count_Clubs__24[#All],MATCH(athlete_entries[[#This Row],[Club Full]],Participation_Count_Clubs__24[[#All],[Club Full]],0),MATCH("Club Size Entries",Participation_Count_Clubs__24[#Headers],0))</f>
        <v>M</v>
      </c>
    </row>
    <row r="538" spans="1:13" x14ac:dyDescent="0.25">
      <c r="A538" t="s">
        <v>6</v>
      </c>
      <c r="B538" t="s">
        <v>172</v>
      </c>
      <c r="C538" t="s">
        <v>173</v>
      </c>
      <c r="D538" s="1" t="str">
        <f>VLOOKUP(athlete_entries[[#This Row],[CATEGORY]],Categories!$A$1:$F$106,2,FALSE)</f>
        <v>Individual</v>
      </c>
      <c r="E538" s="1" t="str">
        <f>VLOOKUP(athlete_entries[[#This Row],[CATEGORY]],Categories!$A$1:$F$106,3,FALSE)</f>
        <v>Patterns</v>
      </c>
      <c r="F538" s="1" t="str">
        <f>VLOOKUP(athlete_entries[[#This Row],[CATEGORY]],Categories!$A$1:$F$106,4,FALSE)</f>
        <v>Youth</v>
      </c>
      <c r="G538" s="1" t="str">
        <f>VLOOKUP(athlete_entries[[#This Row],[CATEGORY]],Categories!$A$1:$F$106,5,FALSE)</f>
        <v>Male</v>
      </c>
      <c r="H538" s="1" t="str">
        <f>VLOOKUP(athlete_entries[[#This Row],[CATEGORY]],Categories!$A$1:$F$106,6,FALSE)</f>
        <v>A D01-D06</v>
      </c>
      <c r="I538" s="1" t="str">
        <f t="array" ref="I538">_xlfn.IFNA(INDEX(Results__5[#All],MATCH(athlete_entries[[#This Row],[CATEGORY]]&amp;athlete_entries[[#This Row],[Name]],Results__5[[#All],[Category]]&amp;Results__5[[#All],[Name]],0),MATCH(athlete_entries[[#Headers],[Result]],Results__5[#Headers],0)),"0. None")</f>
        <v>3. Bronze</v>
      </c>
      <c r="J538" s="1" t="str">
        <f>IF(AND(athlete_entries[[#This Row],[Result]]="2. Silver",K538=2),"0. None",IF(AND(athlete_entries[[#This Row],[Result]]="3. Bronze",K538=3),"0. None",athlete_entries[[#This Row],[Result]]))</f>
        <v>3. Bronze</v>
      </c>
      <c r="K538" s="1">
        <f>INDEX(Categories_and_entries__2[[#All],[Category]:[Entries]],MATCH(athlete_entries[[#This Row],[CATEGORY]],Categories_and_entries__2[[#All],[Category]],0),MATCH("Entries",Categories_and_entries__2[[#Headers],[Category]:[Entries]],0))</f>
        <v>6</v>
      </c>
      <c r="L538" s="1">
        <f>COUNTIFS(athlete_entries[CATEGORY],athlete_entries[[#This Row],[CATEGORY]],athlete_entries[Club Full],athlete_entries[[#This Row],[Club Full]])</f>
        <v>1</v>
      </c>
      <c r="M538" s="1" t="str">
        <f>INDEX(Participation_Count_Clubs__24[#All],MATCH(athlete_entries[[#This Row],[Club Full]],Participation_Count_Clubs__24[[#All],[Club Full]],0),MATCH("Club Size Entries",Participation_Count_Clubs__24[#Headers],0))</f>
        <v>M</v>
      </c>
    </row>
    <row r="539" spans="1:13" x14ac:dyDescent="0.25">
      <c r="A539" t="s">
        <v>10</v>
      </c>
      <c r="B539" t="s">
        <v>634</v>
      </c>
      <c r="C539" t="s">
        <v>173</v>
      </c>
      <c r="D539" s="1" t="str">
        <f>VLOOKUP(athlete_entries[[#This Row],[CATEGORY]],Categories!$A$1:$F$106,2,FALSE)</f>
        <v>Individual</v>
      </c>
      <c r="E539" s="1" t="str">
        <f>VLOOKUP(athlete_entries[[#This Row],[CATEGORY]],Categories!$A$1:$F$106,3,FALSE)</f>
        <v>Patterns</v>
      </c>
      <c r="F539" s="1" t="str">
        <f>VLOOKUP(athlete_entries[[#This Row],[CATEGORY]],Categories!$A$1:$F$106,4,FALSE)</f>
        <v>Youth</v>
      </c>
      <c r="G539" s="1" t="str">
        <f>VLOOKUP(athlete_entries[[#This Row],[CATEGORY]],Categories!$A$1:$F$106,5,FALSE)</f>
        <v>Male</v>
      </c>
      <c r="H539" s="1" t="str">
        <f>VLOOKUP(athlete_entries[[#This Row],[CATEGORY]],Categories!$A$1:$F$106,6,FALSE)</f>
        <v>C G10-G05</v>
      </c>
      <c r="I539" s="1" t="str">
        <f t="array" ref="I539">_xlfn.IFNA(INDEX(Results__5[#All],MATCH(athlete_entries[[#This Row],[CATEGORY]]&amp;athlete_entries[[#This Row],[Name]],Results__5[[#All],[Category]]&amp;Results__5[[#All],[Name]],0),MATCH(athlete_entries[[#Headers],[Result]],Results__5[#Headers],0)),"0. None")</f>
        <v>0. None</v>
      </c>
      <c r="J539" s="1" t="str">
        <f>IF(AND(athlete_entries[[#This Row],[Result]]="2. Silver",K539=2),"0. None",IF(AND(athlete_entries[[#This Row],[Result]]="3. Bronze",K539=3),"0. None",athlete_entries[[#This Row],[Result]]))</f>
        <v>0. None</v>
      </c>
      <c r="K539" s="1">
        <f>INDEX(Categories_and_entries__2[[#All],[Category]:[Entries]],MATCH(athlete_entries[[#This Row],[CATEGORY]],Categories_and_entries__2[[#All],[Category]],0),MATCH("Entries",Categories_and_entries__2[[#Headers],[Category]:[Entries]],0))</f>
        <v>13</v>
      </c>
      <c r="L539" s="1">
        <f>COUNTIFS(athlete_entries[CATEGORY],athlete_entries[[#This Row],[CATEGORY]],athlete_entries[Club Full],athlete_entries[[#This Row],[Club Full]])</f>
        <v>1</v>
      </c>
      <c r="M539" s="1" t="str">
        <f>INDEX(Participation_Count_Clubs__24[#All],MATCH(athlete_entries[[#This Row],[Club Full]],Participation_Count_Clubs__24[[#All],[Club Full]],0),MATCH("Club Size Entries",Participation_Count_Clubs__24[#Headers],0))</f>
        <v>M</v>
      </c>
    </row>
    <row r="540" spans="1:13" x14ac:dyDescent="0.25">
      <c r="A540" t="s">
        <v>33</v>
      </c>
      <c r="B540" t="s">
        <v>219</v>
      </c>
      <c r="C540" t="s">
        <v>173</v>
      </c>
      <c r="D540" s="1" t="str">
        <f>VLOOKUP(athlete_entries[[#This Row],[CATEGORY]],Categories!$A$1:$F$106,2,FALSE)</f>
        <v>Individual</v>
      </c>
      <c r="E540" s="1" t="str">
        <f>VLOOKUP(athlete_entries[[#This Row],[CATEGORY]],Categories!$A$1:$F$106,3,FALSE)</f>
        <v>Patterns</v>
      </c>
      <c r="F540" s="1" t="str">
        <f>VLOOKUP(athlete_entries[[#This Row],[CATEGORY]],Categories!$A$1:$F$106,4,FALSE)</f>
        <v>Senior</v>
      </c>
      <c r="G540" s="1" t="str">
        <f>VLOOKUP(athlete_entries[[#This Row],[CATEGORY]],Categories!$A$1:$F$106,5,FALSE)</f>
        <v>Male</v>
      </c>
      <c r="H540" s="1" t="str">
        <f>VLOOKUP(athlete_entries[[#This Row],[CATEGORY]],Categories!$A$1:$F$106,6,FALSE)</f>
        <v>C G10-G05</v>
      </c>
      <c r="I540" s="1" t="str">
        <f t="array" ref="I540">_xlfn.IFNA(INDEX(Results__5[#All],MATCH(athlete_entries[[#This Row],[CATEGORY]]&amp;athlete_entries[[#This Row],[Name]],Results__5[[#All],[Category]]&amp;Results__5[[#All],[Name]],0),MATCH(athlete_entries[[#Headers],[Result]],Results__5[#Headers],0)),"0. None")</f>
        <v>3. Bronze</v>
      </c>
      <c r="J540" s="1" t="str">
        <f>IF(AND(athlete_entries[[#This Row],[Result]]="2. Silver",K540=2),"0. None",IF(AND(athlete_entries[[#This Row],[Result]]="3. Bronze",K540=3),"0. None",athlete_entries[[#This Row],[Result]]))</f>
        <v>3. Bronze</v>
      </c>
      <c r="K540" s="1">
        <f>INDEX(Categories_and_entries__2[[#All],[Category]:[Entries]],MATCH(athlete_entries[[#This Row],[CATEGORY]],Categories_and_entries__2[[#All],[Category]],0),MATCH("Entries",Categories_and_entries__2[[#Headers],[Category]:[Entries]],0))</f>
        <v>5</v>
      </c>
      <c r="L540" s="1">
        <f>COUNTIFS(athlete_entries[CATEGORY],athlete_entries[[#This Row],[CATEGORY]],athlete_entries[Club Full],athlete_entries[[#This Row],[Club Full]])</f>
        <v>1</v>
      </c>
      <c r="M540" s="1" t="str">
        <f>INDEX(Participation_Count_Clubs__24[#All],MATCH(athlete_entries[[#This Row],[Club Full]],Participation_Count_Clubs__24[[#All],[Club Full]],0),MATCH("Club Size Entries",Participation_Count_Clubs__24[#Headers],0))</f>
        <v>M</v>
      </c>
    </row>
    <row r="541" spans="1:13" x14ac:dyDescent="0.25">
      <c r="A541" t="s">
        <v>36</v>
      </c>
      <c r="B541" t="s">
        <v>594</v>
      </c>
      <c r="C541" t="s">
        <v>173</v>
      </c>
      <c r="D541" s="1" t="str">
        <f>VLOOKUP(athlete_entries[[#This Row],[CATEGORY]],Categories!$A$1:$F$106,2,FALSE)</f>
        <v>Individual</v>
      </c>
      <c r="E541" s="1" t="str">
        <f>VLOOKUP(athlete_entries[[#This Row],[CATEGORY]],Categories!$A$1:$F$106,3,FALSE)</f>
        <v>Patterns</v>
      </c>
      <c r="F541" s="1" t="str">
        <f>VLOOKUP(athlete_entries[[#This Row],[CATEGORY]],Categories!$A$1:$F$106,4,FALSE)</f>
        <v>Youth</v>
      </c>
      <c r="G541" s="1" t="str">
        <f>VLOOKUP(athlete_entries[[#This Row],[CATEGORY]],Categories!$A$1:$F$106,5,FALSE)</f>
        <v>Mixed</v>
      </c>
      <c r="H541" s="1" t="str">
        <f>VLOOKUP(athlete_entries[[#This Row],[CATEGORY]],Categories!$A$1:$F$106,6,FALSE)</f>
        <v>C G10-G05</v>
      </c>
      <c r="I541" s="1" t="str">
        <f t="array" ref="I541">_xlfn.IFNA(INDEX(Results__5[#All],MATCH(athlete_entries[[#This Row],[CATEGORY]]&amp;athlete_entries[[#This Row],[Name]],Results__5[[#All],[Category]]&amp;Results__5[[#All],[Name]],0),MATCH(athlete_entries[[#Headers],[Result]],Results__5[#Headers],0)),"0. None")</f>
        <v>0. None</v>
      </c>
      <c r="J541" s="1" t="str">
        <f>IF(AND(athlete_entries[[#This Row],[Result]]="2. Silver",K541=2),"0. None",IF(AND(athlete_entries[[#This Row],[Result]]="3. Bronze",K541=3),"0. None",athlete_entries[[#This Row],[Result]]))</f>
        <v>0. None</v>
      </c>
      <c r="K541" s="1">
        <f>INDEX(Categories_and_entries__2[[#All],[Category]:[Entries]],MATCH(athlete_entries[[#This Row],[CATEGORY]],Categories_and_entries__2[[#All],[Category]],0),MATCH("Entries",Categories_and_entries__2[[#Headers],[Category]:[Entries]],0))</f>
        <v>95</v>
      </c>
      <c r="L541" s="1">
        <f>COUNTIFS(athlete_entries[CATEGORY],athlete_entries[[#This Row],[CATEGORY]],athlete_entries[Club Full],athlete_entries[[#This Row],[Club Full]])</f>
        <v>5</v>
      </c>
      <c r="M541" s="1" t="str">
        <f>INDEX(Participation_Count_Clubs__24[#All],MATCH(athlete_entries[[#This Row],[Club Full]],Participation_Count_Clubs__24[[#All],[Club Full]],0),MATCH("Club Size Entries",Participation_Count_Clubs__24[#Headers],0))</f>
        <v>M</v>
      </c>
    </row>
    <row r="542" spans="1:13" x14ac:dyDescent="0.25">
      <c r="A542" t="s">
        <v>36</v>
      </c>
      <c r="B542" t="s">
        <v>235</v>
      </c>
      <c r="C542" t="s">
        <v>173</v>
      </c>
      <c r="D542" s="1" t="str">
        <f>VLOOKUP(athlete_entries[[#This Row],[CATEGORY]],Categories!$A$1:$F$106,2,FALSE)</f>
        <v>Individual</v>
      </c>
      <c r="E542" s="1" t="str">
        <f>VLOOKUP(athlete_entries[[#This Row],[CATEGORY]],Categories!$A$1:$F$106,3,FALSE)</f>
        <v>Patterns</v>
      </c>
      <c r="F542" s="1" t="str">
        <f>VLOOKUP(athlete_entries[[#This Row],[CATEGORY]],Categories!$A$1:$F$106,4,FALSE)</f>
        <v>Youth</v>
      </c>
      <c r="G542" s="1" t="str">
        <f>VLOOKUP(athlete_entries[[#This Row],[CATEGORY]],Categories!$A$1:$F$106,5,FALSE)</f>
        <v>Mixed</v>
      </c>
      <c r="H542" s="1" t="str">
        <f>VLOOKUP(athlete_entries[[#This Row],[CATEGORY]],Categories!$A$1:$F$106,6,FALSE)</f>
        <v>C G10-G05</v>
      </c>
      <c r="I542" s="1" t="str">
        <f t="array" ref="I542">_xlfn.IFNA(INDEX(Results__5[#All],MATCH(athlete_entries[[#This Row],[CATEGORY]]&amp;athlete_entries[[#This Row],[Name]],Results__5[[#All],[Category]]&amp;Results__5[[#All],[Name]],0),MATCH(athlete_entries[[#Headers],[Result]],Results__5[#Headers],0)),"0. None")</f>
        <v>0. None</v>
      </c>
      <c r="J542" s="1" t="str">
        <f>IF(AND(athlete_entries[[#This Row],[Result]]="2. Silver",K542=2),"0. None",IF(AND(athlete_entries[[#This Row],[Result]]="3. Bronze",K542=3),"0. None",athlete_entries[[#This Row],[Result]]))</f>
        <v>0. None</v>
      </c>
      <c r="K542" s="1">
        <f>INDEX(Categories_and_entries__2[[#All],[Category]:[Entries]],MATCH(athlete_entries[[#This Row],[CATEGORY]],Categories_and_entries__2[[#All],[Category]],0),MATCH("Entries",Categories_and_entries__2[[#Headers],[Category]:[Entries]],0))</f>
        <v>95</v>
      </c>
      <c r="L542" s="1">
        <f>COUNTIFS(athlete_entries[CATEGORY],athlete_entries[[#This Row],[CATEGORY]],athlete_entries[Club Full],athlete_entries[[#This Row],[Club Full]])</f>
        <v>5</v>
      </c>
      <c r="M542" s="1" t="str">
        <f>INDEX(Participation_Count_Clubs__24[#All],MATCH(athlete_entries[[#This Row],[Club Full]],Participation_Count_Clubs__24[[#All],[Club Full]],0),MATCH("Club Size Entries",Participation_Count_Clubs__24[#Headers],0))</f>
        <v>M</v>
      </c>
    </row>
    <row r="543" spans="1:13" x14ac:dyDescent="0.25">
      <c r="A543" t="s">
        <v>36</v>
      </c>
      <c r="B543" t="s">
        <v>568</v>
      </c>
      <c r="C543" t="s">
        <v>173</v>
      </c>
      <c r="D543" s="1" t="str">
        <f>VLOOKUP(athlete_entries[[#This Row],[CATEGORY]],Categories!$A$1:$F$106,2,FALSE)</f>
        <v>Individual</v>
      </c>
      <c r="E543" s="1" t="str">
        <f>VLOOKUP(athlete_entries[[#This Row],[CATEGORY]],Categories!$A$1:$F$106,3,FALSE)</f>
        <v>Patterns</v>
      </c>
      <c r="F543" s="1" t="str">
        <f>VLOOKUP(athlete_entries[[#This Row],[CATEGORY]],Categories!$A$1:$F$106,4,FALSE)</f>
        <v>Youth</v>
      </c>
      <c r="G543" s="1" t="str">
        <f>VLOOKUP(athlete_entries[[#This Row],[CATEGORY]],Categories!$A$1:$F$106,5,FALSE)</f>
        <v>Mixed</v>
      </c>
      <c r="H543" s="1" t="str">
        <f>VLOOKUP(athlete_entries[[#This Row],[CATEGORY]],Categories!$A$1:$F$106,6,FALSE)</f>
        <v>C G10-G05</v>
      </c>
      <c r="I543" s="1" t="str">
        <f t="array" ref="I543">_xlfn.IFNA(INDEX(Results__5[#All],MATCH(athlete_entries[[#This Row],[CATEGORY]]&amp;athlete_entries[[#This Row],[Name]],Results__5[[#All],[Category]]&amp;Results__5[[#All],[Name]],0),MATCH(athlete_entries[[#Headers],[Result]],Results__5[#Headers],0)),"0. None")</f>
        <v>0. None</v>
      </c>
      <c r="J543" s="1" t="str">
        <f>IF(AND(athlete_entries[[#This Row],[Result]]="2. Silver",K543=2),"0. None",IF(AND(athlete_entries[[#This Row],[Result]]="3. Bronze",K543=3),"0. None",athlete_entries[[#This Row],[Result]]))</f>
        <v>0. None</v>
      </c>
      <c r="K543" s="1">
        <f>INDEX(Categories_and_entries__2[[#All],[Category]:[Entries]],MATCH(athlete_entries[[#This Row],[CATEGORY]],Categories_and_entries__2[[#All],[Category]],0),MATCH("Entries",Categories_and_entries__2[[#Headers],[Category]:[Entries]],0))</f>
        <v>95</v>
      </c>
      <c r="L543" s="1">
        <f>COUNTIFS(athlete_entries[CATEGORY],athlete_entries[[#This Row],[CATEGORY]],athlete_entries[Club Full],athlete_entries[[#This Row],[Club Full]])</f>
        <v>5</v>
      </c>
      <c r="M543" s="1" t="str">
        <f>INDEX(Participation_Count_Clubs__24[#All],MATCH(athlete_entries[[#This Row],[Club Full]],Participation_Count_Clubs__24[[#All],[Club Full]],0),MATCH("Club Size Entries",Participation_Count_Clubs__24[#Headers],0))</f>
        <v>M</v>
      </c>
    </row>
    <row r="544" spans="1:13" x14ac:dyDescent="0.25">
      <c r="A544" t="s">
        <v>36</v>
      </c>
      <c r="B544" t="s">
        <v>634</v>
      </c>
      <c r="C544" t="s">
        <v>173</v>
      </c>
      <c r="D544" s="1" t="str">
        <f>VLOOKUP(athlete_entries[[#This Row],[CATEGORY]],Categories!$A$1:$F$106,2,FALSE)</f>
        <v>Individual</v>
      </c>
      <c r="E544" s="1" t="str">
        <f>VLOOKUP(athlete_entries[[#This Row],[CATEGORY]],Categories!$A$1:$F$106,3,FALSE)</f>
        <v>Patterns</v>
      </c>
      <c r="F544" s="1" t="str">
        <f>VLOOKUP(athlete_entries[[#This Row],[CATEGORY]],Categories!$A$1:$F$106,4,FALSE)</f>
        <v>Youth</v>
      </c>
      <c r="G544" s="1" t="str">
        <f>VLOOKUP(athlete_entries[[#This Row],[CATEGORY]],Categories!$A$1:$F$106,5,FALSE)</f>
        <v>Mixed</v>
      </c>
      <c r="H544" s="1" t="str">
        <f>VLOOKUP(athlete_entries[[#This Row],[CATEGORY]],Categories!$A$1:$F$106,6,FALSE)</f>
        <v>C G10-G05</v>
      </c>
      <c r="I544" s="1" t="str">
        <f t="array" ref="I544">_xlfn.IFNA(INDEX(Results__5[#All],MATCH(athlete_entries[[#This Row],[CATEGORY]]&amp;athlete_entries[[#This Row],[Name]],Results__5[[#All],[Category]]&amp;Results__5[[#All],[Name]],0),MATCH(athlete_entries[[#Headers],[Result]],Results__5[#Headers],0)),"0. None")</f>
        <v>0. None</v>
      </c>
      <c r="J544" s="1" t="str">
        <f>IF(AND(athlete_entries[[#This Row],[Result]]="2. Silver",K544=2),"0. None",IF(AND(athlete_entries[[#This Row],[Result]]="3. Bronze",K544=3),"0. None",athlete_entries[[#This Row],[Result]]))</f>
        <v>0. None</v>
      </c>
      <c r="K544" s="1">
        <f>INDEX(Categories_and_entries__2[[#All],[Category]:[Entries]],MATCH(athlete_entries[[#This Row],[CATEGORY]],Categories_and_entries__2[[#All],[Category]],0),MATCH("Entries",Categories_and_entries__2[[#Headers],[Category]:[Entries]],0))</f>
        <v>95</v>
      </c>
      <c r="L544" s="1">
        <f>COUNTIFS(athlete_entries[CATEGORY],athlete_entries[[#This Row],[CATEGORY]],athlete_entries[Club Full],athlete_entries[[#This Row],[Club Full]])</f>
        <v>5</v>
      </c>
      <c r="M544" s="1" t="str">
        <f>INDEX(Participation_Count_Clubs__24[#All],MATCH(athlete_entries[[#This Row],[Club Full]],Participation_Count_Clubs__24[[#All],[Club Full]],0),MATCH("Club Size Entries",Participation_Count_Clubs__24[#Headers],0))</f>
        <v>M</v>
      </c>
    </row>
    <row r="545" spans="1:13" x14ac:dyDescent="0.25">
      <c r="A545" t="s">
        <v>36</v>
      </c>
      <c r="B545" t="s">
        <v>580</v>
      </c>
      <c r="C545" t="s">
        <v>173</v>
      </c>
      <c r="D545" s="1" t="str">
        <f>VLOOKUP(athlete_entries[[#This Row],[CATEGORY]],Categories!$A$1:$F$106,2,FALSE)</f>
        <v>Individual</v>
      </c>
      <c r="E545" s="1" t="str">
        <f>VLOOKUP(athlete_entries[[#This Row],[CATEGORY]],Categories!$A$1:$F$106,3,FALSE)</f>
        <v>Patterns</v>
      </c>
      <c r="F545" s="1" t="str">
        <f>VLOOKUP(athlete_entries[[#This Row],[CATEGORY]],Categories!$A$1:$F$106,4,FALSE)</f>
        <v>Youth</v>
      </c>
      <c r="G545" s="1" t="str">
        <f>VLOOKUP(athlete_entries[[#This Row],[CATEGORY]],Categories!$A$1:$F$106,5,FALSE)</f>
        <v>Mixed</v>
      </c>
      <c r="H545" s="1" t="str">
        <f>VLOOKUP(athlete_entries[[#This Row],[CATEGORY]],Categories!$A$1:$F$106,6,FALSE)</f>
        <v>C G10-G05</v>
      </c>
      <c r="I545" s="1" t="str">
        <f t="array" ref="I545">_xlfn.IFNA(INDEX(Results__5[#All],MATCH(athlete_entries[[#This Row],[CATEGORY]]&amp;athlete_entries[[#This Row],[Name]],Results__5[[#All],[Category]]&amp;Results__5[[#All],[Name]],0),MATCH(athlete_entries[[#Headers],[Result]],Results__5[#Headers],0)),"0. None")</f>
        <v>0. None</v>
      </c>
      <c r="J545" s="1" t="str">
        <f>IF(AND(athlete_entries[[#This Row],[Result]]="2. Silver",K545=2),"0. None",IF(AND(athlete_entries[[#This Row],[Result]]="3. Bronze",K545=3),"0. None",athlete_entries[[#This Row],[Result]]))</f>
        <v>0. None</v>
      </c>
      <c r="K545" s="1">
        <f>INDEX(Categories_and_entries__2[[#All],[Category]:[Entries]],MATCH(athlete_entries[[#This Row],[CATEGORY]],Categories_and_entries__2[[#All],[Category]],0),MATCH("Entries",Categories_and_entries__2[[#Headers],[Category]:[Entries]],0))</f>
        <v>95</v>
      </c>
      <c r="L545" s="1">
        <f>COUNTIFS(athlete_entries[CATEGORY],athlete_entries[[#This Row],[CATEGORY]],athlete_entries[Club Full],athlete_entries[[#This Row],[Club Full]])</f>
        <v>5</v>
      </c>
      <c r="M545" s="1" t="str">
        <f>INDEX(Participation_Count_Clubs__24[#All],MATCH(athlete_entries[[#This Row],[Club Full]],Participation_Count_Clubs__24[[#All],[Club Full]],0),MATCH("Club Size Entries",Participation_Count_Clubs__24[#Headers],0))</f>
        <v>M</v>
      </c>
    </row>
    <row r="546" spans="1:13" x14ac:dyDescent="0.25">
      <c r="A546" t="s">
        <v>37</v>
      </c>
      <c r="B546" t="s">
        <v>219</v>
      </c>
      <c r="C546" t="s">
        <v>173</v>
      </c>
      <c r="D546" s="1" t="str">
        <f>VLOOKUP(athlete_entries[[#This Row],[CATEGORY]],Categories!$A$1:$F$106,2,FALSE)</f>
        <v>Individual</v>
      </c>
      <c r="E546" s="1" t="str">
        <f>VLOOKUP(athlete_entries[[#This Row],[CATEGORY]],Categories!$A$1:$F$106,3,FALSE)</f>
        <v>Patterns</v>
      </c>
      <c r="F546" s="1" t="str">
        <f>VLOOKUP(athlete_entries[[#This Row],[CATEGORY]],Categories!$A$1:$F$106,4,FALSE)</f>
        <v>Junior-Senior-Veteran</v>
      </c>
      <c r="G546" s="1" t="str">
        <f>VLOOKUP(athlete_entries[[#This Row],[CATEGORY]],Categories!$A$1:$F$106,5,FALSE)</f>
        <v>Mixed</v>
      </c>
      <c r="H546" s="1" t="str">
        <f>VLOOKUP(athlete_entries[[#This Row],[CATEGORY]],Categories!$A$1:$F$106,6,FALSE)</f>
        <v>C G10-G05</v>
      </c>
      <c r="I546" s="1" t="str">
        <f t="array" ref="I546">_xlfn.IFNA(INDEX(Results__5[#All],MATCH(athlete_entries[[#This Row],[CATEGORY]]&amp;athlete_entries[[#This Row],[Name]],Results__5[[#All],[Category]]&amp;Results__5[[#All],[Name]],0),MATCH(athlete_entries[[#Headers],[Result]],Results__5[#Headers],0)),"0. None")</f>
        <v>0. None</v>
      </c>
      <c r="J546" s="1" t="str">
        <f>IF(AND(athlete_entries[[#This Row],[Result]]="2. Silver",K546=2),"0. None",IF(AND(athlete_entries[[#This Row],[Result]]="3. Bronze",K546=3),"0. None",athlete_entries[[#This Row],[Result]]))</f>
        <v>0. None</v>
      </c>
      <c r="K546" s="1">
        <f>INDEX(Categories_and_entries__2[[#All],[Category]:[Entries]],MATCH(athlete_entries[[#This Row],[CATEGORY]],Categories_and_entries__2[[#All],[Category]],0),MATCH("Entries",Categories_and_entries__2[[#Headers],[Category]:[Entries]],0))</f>
        <v>26</v>
      </c>
      <c r="L546" s="1">
        <f>COUNTIFS(athlete_entries[CATEGORY],athlete_entries[[#This Row],[CATEGORY]],athlete_entries[Club Full],athlete_entries[[#This Row],[Club Full]])</f>
        <v>1</v>
      </c>
      <c r="M546" s="1" t="str">
        <f>INDEX(Participation_Count_Clubs__24[#All],MATCH(athlete_entries[[#This Row],[Club Full]],Participation_Count_Clubs__24[[#All],[Club Full]],0),MATCH("Club Size Entries",Participation_Count_Clubs__24[#Headers],0))</f>
        <v>M</v>
      </c>
    </row>
    <row r="547" spans="1:13" x14ac:dyDescent="0.25">
      <c r="A547" t="s">
        <v>43</v>
      </c>
      <c r="B547" t="s">
        <v>557</v>
      </c>
      <c r="C547" t="s">
        <v>173</v>
      </c>
      <c r="D547" s="1" t="str">
        <f>VLOOKUP(athlete_entries[[#This Row],[CATEGORY]],Categories!$A$1:$F$106,2,FALSE)</f>
        <v>Individual</v>
      </c>
      <c r="E547" s="1" t="str">
        <f>VLOOKUP(athlete_entries[[#This Row],[CATEGORY]],Categories!$A$1:$F$106,3,FALSE)</f>
        <v>Sparring</v>
      </c>
      <c r="F547" s="1" t="str">
        <f>VLOOKUP(athlete_entries[[#This Row],[CATEGORY]],Categories!$A$1:$F$106,4,FALSE)</f>
        <v>Youth</v>
      </c>
      <c r="G547" s="1" t="str">
        <f>VLOOKUP(athlete_entries[[#This Row],[CATEGORY]],Categories!$A$1:$F$106,5,FALSE)</f>
        <v>Female</v>
      </c>
      <c r="H547" s="1" t="str">
        <f>VLOOKUP(athlete_entries[[#This Row],[CATEGORY]],Categories!$A$1:$F$106,6,FALSE)</f>
        <v>B G04-G01</v>
      </c>
      <c r="I547" s="1" t="str">
        <f t="array" ref="I547">_xlfn.IFNA(INDEX(Results__5[#All],MATCH(athlete_entries[[#This Row],[CATEGORY]]&amp;athlete_entries[[#This Row],[Name]],Results__5[[#All],[Category]]&amp;Results__5[[#All],[Name]],0),MATCH(athlete_entries[[#Headers],[Result]],Results__5[#Headers],0)),"0. None")</f>
        <v>0. None</v>
      </c>
      <c r="J547" s="1" t="str">
        <f>IF(AND(athlete_entries[[#This Row],[Result]]="2. Silver",K547=2),"0. None",IF(AND(athlete_entries[[#This Row],[Result]]="3. Bronze",K547=3),"0. None",athlete_entries[[#This Row],[Result]]))</f>
        <v>0. None</v>
      </c>
      <c r="K547" s="1">
        <f>INDEX(Categories_and_entries__2[[#All],[Category]:[Entries]],MATCH(athlete_entries[[#This Row],[CATEGORY]],Categories_and_entries__2[[#All],[Category]],0),MATCH("Entries",Categories_and_entries__2[[#Headers],[Category]:[Entries]],0))</f>
        <v>7</v>
      </c>
      <c r="L547" s="1">
        <f>COUNTIFS(athlete_entries[CATEGORY],athlete_entries[[#This Row],[CATEGORY]],athlete_entries[Club Full],athlete_entries[[#This Row],[Club Full]])</f>
        <v>2</v>
      </c>
      <c r="M547" s="1" t="str">
        <f>INDEX(Participation_Count_Clubs__24[#All],MATCH(athlete_entries[[#This Row],[Club Full]],Participation_Count_Clubs__24[[#All],[Club Full]],0),MATCH("Club Size Entries",Participation_Count_Clubs__24[#Headers],0))</f>
        <v>M</v>
      </c>
    </row>
    <row r="548" spans="1:13" x14ac:dyDescent="0.25">
      <c r="A548" t="s">
        <v>43</v>
      </c>
      <c r="B548" t="s">
        <v>558</v>
      </c>
      <c r="C548" t="s">
        <v>173</v>
      </c>
      <c r="D548" s="1" t="str">
        <f>VLOOKUP(athlete_entries[[#This Row],[CATEGORY]],Categories!$A$1:$F$106,2,FALSE)</f>
        <v>Individual</v>
      </c>
      <c r="E548" s="1" t="str">
        <f>VLOOKUP(athlete_entries[[#This Row],[CATEGORY]],Categories!$A$1:$F$106,3,FALSE)</f>
        <v>Sparring</v>
      </c>
      <c r="F548" s="1" t="str">
        <f>VLOOKUP(athlete_entries[[#This Row],[CATEGORY]],Categories!$A$1:$F$106,4,FALSE)</f>
        <v>Youth</v>
      </c>
      <c r="G548" s="1" t="str">
        <f>VLOOKUP(athlete_entries[[#This Row],[CATEGORY]],Categories!$A$1:$F$106,5,FALSE)</f>
        <v>Female</v>
      </c>
      <c r="H548" s="1" t="str">
        <f>VLOOKUP(athlete_entries[[#This Row],[CATEGORY]],Categories!$A$1:$F$106,6,FALSE)</f>
        <v>B G04-G01</v>
      </c>
      <c r="I548" s="1" t="str">
        <f t="array" ref="I548">_xlfn.IFNA(INDEX(Results__5[#All],MATCH(athlete_entries[[#This Row],[CATEGORY]]&amp;athlete_entries[[#This Row],[Name]],Results__5[[#All],[Category]]&amp;Results__5[[#All],[Name]],0),MATCH(athlete_entries[[#Headers],[Result]],Results__5[#Headers],0)),"0. None")</f>
        <v>0. None</v>
      </c>
      <c r="J548" s="1" t="str">
        <f>IF(AND(athlete_entries[[#This Row],[Result]]="2. Silver",K548=2),"0. None",IF(AND(athlete_entries[[#This Row],[Result]]="3. Bronze",K548=3),"0. None",athlete_entries[[#This Row],[Result]]))</f>
        <v>0. None</v>
      </c>
      <c r="K548" s="1">
        <f>INDEX(Categories_and_entries__2[[#All],[Category]:[Entries]],MATCH(athlete_entries[[#This Row],[CATEGORY]],Categories_and_entries__2[[#All],[Category]],0),MATCH("Entries",Categories_and_entries__2[[#Headers],[Category]:[Entries]],0))</f>
        <v>7</v>
      </c>
      <c r="L548" s="1">
        <f>COUNTIFS(athlete_entries[CATEGORY],athlete_entries[[#This Row],[CATEGORY]],athlete_entries[Club Full],athlete_entries[[#This Row],[Club Full]])</f>
        <v>2</v>
      </c>
      <c r="M548" s="1" t="str">
        <f>INDEX(Participation_Count_Clubs__24[#All],MATCH(athlete_entries[[#This Row],[Club Full]],Participation_Count_Clubs__24[[#All],[Club Full]],0),MATCH("Club Size Entries",Participation_Count_Clubs__24[#Headers],0))</f>
        <v>M</v>
      </c>
    </row>
    <row r="549" spans="1:13" x14ac:dyDescent="0.25">
      <c r="A549" t="s">
        <v>44</v>
      </c>
      <c r="B549" t="s">
        <v>594</v>
      </c>
      <c r="C549" t="s">
        <v>173</v>
      </c>
      <c r="D549" s="1" t="str">
        <f>VLOOKUP(athlete_entries[[#This Row],[CATEGORY]],Categories!$A$1:$F$106,2,FALSE)</f>
        <v>Individual</v>
      </c>
      <c r="E549" s="1" t="str">
        <f>VLOOKUP(athlete_entries[[#This Row],[CATEGORY]],Categories!$A$1:$F$106,3,FALSE)</f>
        <v>Sparring</v>
      </c>
      <c r="F549" s="1" t="str">
        <f>VLOOKUP(athlete_entries[[#This Row],[CATEGORY]],Categories!$A$1:$F$106,4,FALSE)</f>
        <v>Youth</v>
      </c>
      <c r="G549" s="1" t="str">
        <f>VLOOKUP(athlete_entries[[#This Row],[CATEGORY]],Categories!$A$1:$F$106,5,FALSE)</f>
        <v>Female</v>
      </c>
      <c r="H549" s="1" t="str">
        <f>VLOOKUP(athlete_entries[[#This Row],[CATEGORY]],Categories!$A$1:$F$106,6,FALSE)</f>
        <v>C G10-G05</v>
      </c>
      <c r="I549" s="1" t="str">
        <f t="array" ref="I549">_xlfn.IFNA(INDEX(Results__5[#All],MATCH(athlete_entries[[#This Row],[CATEGORY]]&amp;athlete_entries[[#This Row],[Name]],Results__5[[#All],[Category]]&amp;Results__5[[#All],[Name]],0),MATCH(athlete_entries[[#Headers],[Result]],Results__5[#Headers],0)),"0. None")</f>
        <v>0. None</v>
      </c>
      <c r="J549" s="1" t="str">
        <f>IF(AND(athlete_entries[[#This Row],[Result]]="2. Silver",K549=2),"0. None",IF(AND(athlete_entries[[#This Row],[Result]]="3. Bronze",K549=3),"0. None",athlete_entries[[#This Row],[Result]]))</f>
        <v>0. None</v>
      </c>
      <c r="K549" s="1">
        <f>INDEX(Categories_and_entries__2[[#All],[Category]:[Entries]],MATCH(athlete_entries[[#This Row],[CATEGORY]],Categories_and_entries__2[[#All],[Category]],0),MATCH("Entries",Categories_and_entries__2[[#Headers],[Category]:[Entries]],0))</f>
        <v>11</v>
      </c>
      <c r="L549" s="1">
        <f>COUNTIFS(athlete_entries[CATEGORY],athlete_entries[[#This Row],[CATEGORY]],athlete_entries[Club Full],athlete_entries[[#This Row],[Club Full]])</f>
        <v>1</v>
      </c>
      <c r="M549" s="1" t="str">
        <f>INDEX(Participation_Count_Clubs__24[#All],MATCH(athlete_entries[[#This Row],[Club Full]],Participation_Count_Clubs__24[[#All],[Club Full]],0),MATCH("Club Size Entries",Participation_Count_Clubs__24[#Headers],0))</f>
        <v>M</v>
      </c>
    </row>
    <row r="550" spans="1:13" x14ac:dyDescent="0.25">
      <c r="A550" t="s">
        <v>45</v>
      </c>
      <c r="B550" t="s">
        <v>235</v>
      </c>
      <c r="C550" t="s">
        <v>173</v>
      </c>
      <c r="D550" s="1" t="str">
        <f>VLOOKUP(athlete_entries[[#This Row],[CATEGORY]],Categories!$A$1:$F$106,2,FALSE)</f>
        <v>Individual</v>
      </c>
      <c r="E550" s="1" t="str">
        <f>VLOOKUP(athlete_entries[[#This Row],[CATEGORY]],Categories!$A$1:$F$106,3,FALSE)</f>
        <v>Sparring</v>
      </c>
      <c r="F550" s="1" t="str">
        <f>VLOOKUP(athlete_entries[[#This Row],[CATEGORY]],Categories!$A$1:$F$106,4,FALSE)</f>
        <v>Youth</v>
      </c>
      <c r="G550" s="1" t="str">
        <f>VLOOKUP(athlete_entries[[#This Row],[CATEGORY]],Categories!$A$1:$F$106,5,FALSE)</f>
        <v>Female</v>
      </c>
      <c r="H550" s="1" t="str">
        <f>VLOOKUP(athlete_entries[[#This Row],[CATEGORY]],Categories!$A$1:$F$106,6,FALSE)</f>
        <v>C G10-G05</v>
      </c>
      <c r="I550" s="1" t="str">
        <f t="array" ref="I550">_xlfn.IFNA(INDEX(Results__5[#All],MATCH(athlete_entries[[#This Row],[CATEGORY]]&amp;athlete_entries[[#This Row],[Name]],Results__5[[#All],[Category]]&amp;Results__5[[#All],[Name]],0),MATCH(athlete_entries[[#Headers],[Result]],Results__5[#Headers],0)),"0. None")</f>
        <v>0. None</v>
      </c>
      <c r="J550" s="1" t="str">
        <f>IF(AND(athlete_entries[[#This Row],[Result]]="2. Silver",K550=2),"0. None",IF(AND(athlete_entries[[#This Row],[Result]]="3. Bronze",K550=3),"0. None",athlete_entries[[#This Row],[Result]]))</f>
        <v>0. None</v>
      </c>
      <c r="K550" s="1">
        <f>INDEX(Categories_and_entries__2[[#All],[Category]:[Entries]],MATCH(athlete_entries[[#This Row],[CATEGORY]],Categories_and_entries__2[[#All],[Category]],0),MATCH("Entries",Categories_and_entries__2[[#Headers],[Category]:[Entries]],0))</f>
        <v>17</v>
      </c>
      <c r="L550" s="1">
        <f>COUNTIFS(athlete_entries[CATEGORY],athlete_entries[[#This Row],[CATEGORY]],athlete_entries[Club Full],athlete_entries[[#This Row],[Club Full]])</f>
        <v>3</v>
      </c>
      <c r="M550" s="1" t="str">
        <f>INDEX(Participation_Count_Clubs__24[#All],MATCH(athlete_entries[[#This Row],[Club Full]],Participation_Count_Clubs__24[[#All],[Club Full]],0),MATCH("Club Size Entries",Participation_Count_Clubs__24[#Headers],0))</f>
        <v>M</v>
      </c>
    </row>
    <row r="551" spans="1:13" x14ac:dyDescent="0.25">
      <c r="A551" t="s">
        <v>45</v>
      </c>
      <c r="B551" t="s">
        <v>568</v>
      </c>
      <c r="C551" t="s">
        <v>173</v>
      </c>
      <c r="D551" s="1" t="str">
        <f>VLOOKUP(athlete_entries[[#This Row],[CATEGORY]],Categories!$A$1:$F$106,2,FALSE)</f>
        <v>Individual</v>
      </c>
      <c r="E551" s="1" t="str">
        <f>VLOOKUP(athlete_entries[[#This Row],[CATEGORY]],Categories!$A$1:$F$106,3,FALSE)</f>
        <v>Sparring</v>
      </c>
      <c r="F551" s="1" t="str">
        <f>VLOOKUP(athlete_entries[[#This Row],[CATEGORY]],Categories!$A$1:$F$106,4,FALSE)</f>
        <v>Youth</v>
      </c>
      <c r="G551" s="1" t="str">
        <f>VLOOKUP(athlete_entries[[#This Row],[CATEGORY]],Categories!$A$1:$F$106,5,FALSE)</f>
        <v>Female</v>
      </c>
      <c r="H551" s="1" t="str">
        <f>VLOOKUP(athlete_entries[[#This Row],[CATEGORY]],Categories!$A$1:$F$106,6,FALSE)</f>
        <v>C G10-G05</v>
      </c>
      <c r="I551" s="1" t="str">
        <f t="array" ref="I551">_xlfn.IFNA(INDEX(Results__5[#All],MATCH(athlete_entries[[#This Row],[CATEGORY]]&amp;athlete_entries[[#This Row],[Name]],Results__5[[#All],[Category]]&amp;Results__5[[#All],[Name]],0),MATCH(athlete_entries[[#Headers],[Result]],Results__5[#Headers],0)),"0. None")</f>
        <v>0. None</v>
      </c>
      <c r="J551" s="1" t="str">
        <f>IF(AND(athlete_entries[[#This Row],[Result]]="2. Silver",K551=2),"0. None",IF(AND(athlete_entries[[#This Row],[Result]]="3. Bronze",K551=3),"0. None",athlete_entries[[#This Row],[Result]]))</f>
        <v>0. None</v>
      </c>
      <c r="K551" s="1">
        <f>INDEX(Categories_and_entries__2[[#All],[Category]:[Entries]],MATCH(athlete_entries[[#This Row],[CATEGORY]],Categories_and_entries__2[[#All],[Category]],0),MATCH("Entries",Categories_and_entries__2[[#Headers],[Category]:[Entries]],0))</f>
        <v>17</v>
      </c>
      <c r="L551" s="1">
        <f>COUNTIFS(athlete_entries[CATEGORY],athlete_entries[[#This Row],[CATEGORY]],athlete_entries[Club Full],athlete_entries[[#This Row],[Club Full]])</f>
        <v>3</v>
      </c>
      <c r="M551" s="1" t="str">
        <f>INDEX(Participation_Count_Clubs__24[#All],MATCH(athlete_entries[[#This Row],[Club Full]],Participation_Count_Clubs__24[[#All],[Club Full]],0),MATCH("Club Size Entries",Participation_Count_Clubs__24[#Headers],0))</f>
        <v>M</v>
      </c>
    </row>
    <row r="552" spans="1:13" x14ac:dyDescent="0.25">
      <c r="A552" t="s">
        <v>45</v>
      </c>
      <c r="B552" t="s">
        <v>580</v>
      </c>
      <c r="C552" t="s">
        <v>173</v>
      </c>
      <c r="D552" s="1" t="str">
        <f>VLOOKUP(athlete_entries[[#This Row],[CATEGORY]],Categories!$A$1:$F$106,2,FALSE)</f>
        <v>Individual</v>
      </c>
      <c r="E552" s="1" t="str">
        <f>VLOOKUP(athlete_entries[[#This Row],[CATEGORY]],Categories!$A$1:$F$106,3,FALSE)</f>
        <v>Sparring</v>
      </c>
      <c r="F552" s="1" t="str">
        <f>VLOOKUP(athlete_entries[[#This Row],[CATEGORY]],Categories!$A$1:$F$106,4,FALSE)</f>
        <v>Youth</v>
      </c>
      <c r="G552" s="1" t="str">
        <f>VLOOKUP(athlete_entries[[#This Row],[CATEGORY]],Categories!$A$1:$F$106,5,FALSE)</f>
        <v>Female</v>
      </c>
      <c r="H552" s="1" t="str">
        <f>VLOOKUP(athlete_entries[[#This Row],[CATEGORY]],Categories!$A$1:$F$106,6,FALSE)</f>
        <v>C G10-G05</v>
      </c>
      <c r="I552" s="1" t="str">
        <f t="array" ref="I552">_xlfn.IFNA(INDEX(Results__5[#All],MATCH(athlete_entries[[#This Row],[CATEGORY]]&amp;athlete_entries[[#This Row],[Name]],Results__5[[#All],[Category]]&amp;Results__5[[#All],[Name]],0),MATCH(athlete_entries[[#Headers],[Result]],Results__5[#Headers],0)),"0. None")</f>
        <v>0. None</v>
      </c>
      <c r="J552" s="1" t="str">
        <f>IF(AND(athlete_entries[[#This Row],[Result]]="2. Silver",K552=2),"0. None",IF(AND(athlete_entries[[#This Row],[Result]]="3. Bronze",K552=3),"0. None",athlete_entries[[#This Row],[Result]]))</f>
        <v>0. None</v>
      </c>
      <c r="K552" s="1">
        <f>INDEX(Categories_and_entries__2[[#All],[Category]:[Entries]],MATCH(athlete_entries[[#This Row],[CATEGORY]],Categories_and_entries__2[[#All],[Category]],0),MATCH("Entries",Categories_and_entries__2[[#Headers],[Category]:[Entries]],0))</f>
        <v>17</v>
      </c>
      <c r="L552" s="1">
        <f>COUNTIFS(athlete_entries[CATEGORY],athlete_entries[[#This Row],[CATEGORY]],athlete_entries[Club Full],athlete_entries[[#This Row],[Club Full]])</f>
        <v>3</v>
      </c>
      <c r="M552" s="1" t="str">
        <f>INDEX(Participation_Count_Clubs__24[#All],MATCH(athlete_entries[[#This Row],[Club Full]],Participation_Count_Clubs__24[[#All],[Club Full]],0),MATCH("Club Size Entries",Participation_Count_Clubs__24[#Headers],0))</f>
        <v>M</v>
      </c>
    </row>
    <row r="553" spans="1:13" x14ac:dyDescent="0.25">
      <c r="A553" t="s">
        <v>49</v>
      </c>
      <c r="B553" t="s">
        <v>172</v>
      </c>
      <c r="C553" t="s">
        <v>173</v>
      </c>
      <c r="D553" s="1" t="str">
        <f>VLOOKUP(athlete_entries[[#This Row],[CATEGORY]],Categories!$A$1:$F$106,2,FALSE)</f>
        <v>Individual</v>
      </c>
      <c r="E553" s="1" t="str">
        <f>VLOOKUP(athlete_entries[[#This Row],[CATEGORY]],Categories!$A$1:$F$106,3,FALSE)</f>
        <v>Sparring</v>
      </c>
      <c r="F553" s="1" t="str">
        <f>VLOOKUP(athlete_entries[[#This Row],[CATEGORY]],Categories!$A$1:$F$106,4,FALSE)</f>
        <v>Youth</v>
      </c>
      <c r="G553" s="1" t="str">
        <f>VLOOKUP(athlete_entries[[#This Row],[CATEGORY]],Categories!$A$1:$F$106,5,FALSE)</f>
        <v>Male</v>
      </c>
      <c r="H553" s="1" t="str">
        <f>VLOOKUP(athlete_entries[[#This Row],[CATEGORY]],Categories!$A$1:$F$106,6,FALSE)</f>
        <v>A+B G04-D06</v>
      </c>
      <c r="I553" s="1" t="str">
        <f t="array" ref="I553">_xlfn.IFNA(INDEX(Results__5[#All],MATCH(athlete_entries[[#This Row],[CATEGORY]]&amp;athlete_entries[[#This Row],[Name]],Results__5[[#All],[Category]]&amp;Results__5[[#All],[Name]],0),MATCH(athlete_entries[[#Headers],[Result]],Results__5[#Headers],0)),"0. None")</f>
        <v>1. Gold</v>
      </c>
      <c r="J553" s="1" t="str">
        <f>IF(AND(athlete_entries[[#This Row],[Result]]="2. Silver",K553=2),"0. None",IF(AND(athlete_entries[[#This Row],[Result]]="3. Bronze",K553=3),"0. None",athlete_entries[[#This Row],[Result]]))</f>
        <v>1. Gold</v>
      </c>
      <c r="K553" s="1">
        <f>INDEX(Categories_and_entries__2[[#All],[Category]:[Entries]],MATCH(athlete_entries[[#This Row],[CATEGORY]],Categories_and_entries__2[[#All],[Category]],0),MATCH("Entries",Categories_and_entries__2[[#Headers],[Category]:[Entries]],0))</f>
        <v>10</v>
      </c>
      <c r="L553" s="1">
        <f>COUNTIFS(athlete_entries[CATEGORY],athlete_entries[[#This Row],[CATEGORY]],athlete_entries[Club Full],athlete_entries[[#This Row],[Club Full]])</f>
        <v>1</v>
      </c>
      <c r="M553" s="1" t="str">
        <f>INDEX(Participation_Count_Clubs__24[#All],MATCH(athlete_entries[[#This Row],[Club Full]],Participation_Count_Clubs__24[[#All],[Club Full]],0),MATCH("Club Size Entries",Participation_Count_Clubs__24[#Headers],0))</f>
        <v>M</v>
      </c>
    </row>
    <row r="554" spans="1:13" x14ac:dyDescent="0.25">
      <c r="A554" t="s">
        <v>54</v>
      </c>
      <c r="B554" t="s">
        <v>634</v>
      </c>
      <c r="C554" t="s">
        <v>173</v>
      </c>
      <c r="D554" s="1" t="str">
        <f>VLOOKUP(athlete_entries[[#This Row],[CATEGORY]],Categories!$A$1:$F$106,2,FALSE)</f>
        <v>Individual</v>
      </c>
      <c r="E554" s="1" t="str">
        <f>VLOOKUP(athlete_entries[[#This Row],[CATEGORY]],Categories!$A$1:$F$106,3,FALSE)</f>
        <v>Sparring</v>
      </c>
      <c r="F554" s="1" t="str">
        <f>VLOOKUP(athlete_entries[[#This Row],[CATEGORY]],Categories!$A$1:$F$106,4,FALSE)</f>
        <v>Youth</v>
      </c>
      <c r="G554" s="1" t="str">
        <f>VLOOKUP(athlete_entries[[#This Row],[CATEGORY]],Categories!$A$1:$F$106,5,FALSE)</f>
        <v>Male</v>
      </c>
      <c r="H554" s="1" t="str">
        <f>VLOOKUP(athlete_entries[[#This Row],[CATEGORY]],Categories!$A$1:$F$106,6,FALSE)</f>
        <v>C G10-G05</v>
      </c>
      <c r="I554" s="1" t="str">
        <f t="array" ref="I554">_xlfn.IFNA(INDEX(Results__5[#All],MATCH(athlete_entries[[#This Row],[CATEGORY]]&amp;athlete_entries[[#This Row],[Name]],Results__5[[#All],[Category]]&amp;Results__5[[#All],[Name]],0),MATCH(athlete_entries[[#Headers],[Result]],Results__5[#Headers],0)),"0. None")</f>
        <v>0. None</v>
      </c>
      <c r="J554" s="1" t="str">
        <f>IF(AND(athlete_entries[[#This Row],[Result]]="2. Silver",K554=2),"0. None",IF(AND(athlete_entries[[#This Row],[Result]]="3. Bronze",K554=3),"0. None",athlete_entries[[#This Row],[Result]]))</f>
        <v>0. None</v>
      </c>
      <c r="K554" s="1">
        <f>INDEX(Categories_and_entries__2[[#All],[Category]:[Entries]],MATCH(athlete_entries[[#This Row],[CATEGORY]],Categories_and_entries__2[[#All],[Category]],0),MATCH("Entries",Categories_and_entries__2[[#Headers],[Category]:[Entries]],0))</f>
        <v>16</v>
      </c>
      <c r="L554" s="1">
        <f>COUNTIFS(athlete_entries[CATEGORY],athlete_entries[[#This Row],[CATEGORY]],athlete_entries[Club Full],athlete_entries[[#This Row],[Club Full]])</f>
        <v>1</v>
      </c>
      <c r="M554" s="1" t="str">
        <f>INDEX(Participation_Count_Clubs__24[#All],MATCH(athlete_entries[[#This Row],[Club Full]],Participation_Count_Clubs__24[[#All],[Club Full]],0),MATCH("Club Size Entries",Participation_Count_Clubs__24[#Headers],0))</f>
        <v>M</v>
      </c>
    </row>
    <row r="555" spans="1:13" x14ac:dyDescent="0.25">
      <c r="A555" t="s">
        <v>90</v>
      </c>
      <c r="B555" t="s">
        <v>219</v>
      </c>
      <c r="C555" t="s">
        <v>173</v>
      </c>
      <c r="D555" s="1" t="str">
        <f>VLOOKUP(athlete_entries[[#This Row],[CATEGORY]],Categories!$A$1:$F$106,2,FALSE)</f>
        <v>Individual</v>
      </c>
      <c r="E555" s="1" t="str">
        <f>VLOOKUP(athlete_entries[[#This Row],[CATEGORY]],Categories!$A$1:$F$106,3,FALSE)</f>
        <v>Sparring</v>
      </c>
      <c r="F555" s="1" t="str">
        <f>VLOOKUP(athlete_entries[[#This Row],[CATEGORY]],Categories!$A$1:$F$106,4,FALSE)</f>
        <v>Senior</v>
      </c>
      <c r="G555" s="1" t="str">
        <f>VLOOKUP(athlete_entries[[#This Row],[CATEGORY]],Categories!$A$1:$F$106,5,FALSE)</f>
        <v>Male</v>
      </c>
      <c r="H555" s="1" t="str">
        <f>VLOOKUP(athlete_entries[[#This Row],[CATEGORY]],Categories!$A$1:$F$106,6,FALSE)</f>
        <v>C G10-G05</v>
      </c>
      <c r="I555" s="1" t="str">
        <f t="array" ref="I555">_xlfn.IFNA(INDEX(Results__5[#All],MATCH(athlete_entries[[#This Row],[CATEGORY]]&amp;athlete_entries[[#This Row],[Name]],Results__5[[#All],[Category]]&amp;Results__5[[#All],[Name]],0),MATCH(athlete_entries[[#Headers],[Result]],Results__5[#Headers],0)),"0. None")</f>
        <v>1. Gold</v>
      </c>
      <c r="J555" s="1" t="str">
        <f>IF(AND(athlete_entries[[#This Row],[Result]]="2. Silver",K555=2),"0. None",IF(AND(athlete_entries[[#This Row],[Result]]="3. Bronze",K555=3),"0. None",athlete_entries[[#This Row],[Result]]))</f>
        <v>1. Gold</v>
      </c>
      <c r="K555" s="1">
        <f>INDEX(Categories_and_entries__2[[#All],[Category]:[Entries]],MATCH(athlete_entries[[#This Row],[CATEGORY]],Categories_and_entries__2[[#All],[Category]],0),MATCH("Entries",Categories_and_entries__2[[#Headers],[Category]:[Entries]],0))</f>
        <v>5</v>
      </c>
      <c r="L555" s="1">
        <f>COUNTIFS(athlete_entries[CATEGORY],athlete_entries[[#This Row],[CATEGORY]],athlete_entries[Club Full],athlete_entries[[#This Row],[Club Full]])</f>
        <v>1</v>
      </c>
      <c r="M555" s="1" t="str">
        <f>INDEX(Participation_Count_Clubs__24[#All],MATCH(athlete_entries[[#This Row],[Club Full]],Participation_Count_Clubs__24[[#All],[Club Full]],0),MATCH("Club Size Entries",Participation_Count_Clubs__24[#Headers],0))</f>
        <v>M</v>
      </c>
    </row>
    <row r="556" spans="1:13" x14ac:dyDescent="0.25">
      <c r="A556" t="s">
        <v>2</v>
      </c>
      <c r="B556" t="s">
        <v>559</v>
      </c>
      <c r="C556" t="s">
        <v>199</v>
      </c>
      <c r="D556" s="1" t="str">
        <f>VLOOKUP(athlete_entries[[#This Row],[CATEGORY]],Categories!$A$1:$F$106,2,FALSE)</f>
        <v>Individual</v>
      </c>
      <c r="E556" s="1" t="str">
        <f>VLOOKUP(athlete_entries[[#This Row],[CATEGORY]],Categories!$A$1:$F$106,3,FALSE)</f>
        <v>Patterns</v>
      </c>
      <c r="F556" s="1" t="str">
        <f>VLOOKUP(athlete_entries[[#This Row],[CATEGORY]],Categories!$A$1:$F$106,4,FALSE)</f>
        <v>Youth</v>
      </c>
      <c r="G556" s="1" t="str">
        <f>VLOOKUP(athlete_entries[[#This Row],[CATEGORY]],Categories!$A$1:$F$106,5,FALSE)</f>
        <v>Female</v>
      </c>
      <c r="H556" s="1" t="str">
        <f>VLOOKUP(athlete_entries[[#This Row],[CATEGORY]],Categories!$A$1:$F$106,6,FALSE)</f>
        <v>B G04-G01</v>
      </c>
      <c r="I556" s="1" t="str">
        <f t="array" ref="I556">_xlfn.IFNA(INDEX(Results__5[#All],MATCH(athlete_entries[[#This Row],[CATEGORY]]&amp;athlete_entries[[#This Row],[Name]],Results__5[[#All],[Category]]&amp;Results__5[[#All],[Name]],0),MATCH(athlete_entries[[#Headers],[Result]],Results__5[#Headers],0)),"0. None")</f>
        <v>0. None</v>
      </c>
      <c r="J556" s="1" t="str">
        <f>IF(AND(athlete_entries[[#This Row],[Result]]="2. Silver",K556=2),"0. None",IF(AND(athlete_entries[[#This Row],[Result]]="3. Bronze",K556=3),"0. None",athlete_entries[[#This Row],[Result]]))</f>
        <v>0. None</v>
      </c>
      <c r="K556" s="1">
        <f>INDEX(Categories_and_entries__2[[#All],[Category]:[Entries]],MATCH(athlete_entries[[#This Row],[CATEGORY]],Categories_and_entries__2[[#All],[Category]],0),MATCH("Entries",Categories_and_entries__2[[#Headers],[Category]:[Entries]],0))</f>
        <v>24</v>
      </c>
      <c r="L556" s="1">
        <f>COUNTIFS(athlete_entries[CATEGORY],athlete_entries[[#This Row],[CATEGORY]],athlete_entries[Club Full],athlete_entries[[#This Row],[Club Full]])</f>
        <v>1</v>
      </c>
      <c r="M556" s="1" t="str">
        <f>INDEX(Participation_Count_Clubs__24[#All],MATCH(athlete_entries[[#This Row],[Club Full]],Participation_Count_Clubs__24[[#All],[Club Full]],0),MATCH("Club Size Entries",Participation_Count_Clubs__24[#Headers],0))</f>
        <v>L</v>
      </c>
    </row>
    <row r="557" spans="1:13" x14ac:dyDescent="0.25">
      <c r="A557" t="s">
        <v>3</v>
      </c>
      <c r="B557" t="s">
        <v>233</v>
      </c>
      <c r="C557" t="s">
        <v>199</v>
      </c>
      <c r="D557" s="1" t="str">
        <f>VLOOKUP(athlete_entries[[#This Row],[CATEGORY]],Categories!$A$1:$F$106,2,FALSE)</f>
        <v>Individual</v>
      </c>
      <c r="E557" s="1" t="str">
        <f>VLOOKUP(athlete_entries[[#This Row],[CATEGORY]],Categories!$A$1:$F$106,3,FALSE)</f>
        <v>Patterns</v>
      </c>
      <c r="F557" s="1" t="str">
        <f>VLOOKUP(athlete_entries[[#This Row],[CATEGORY]],Categories!$A$1:$F$106,4,FALSE)</f>
        <v>Youth</v>
      </c>
      <c r="G557" s="1" t="str">
        <f>VLOOKUP(athlete_entries[[#This Row],[CATEGORY]],Categories!$A$1:$F$106,5,FALSE)</f>
        <v>Female</v>
      </c>
      <c r="H557" s="1" t="str">
        <f>VLOOKUP(athlete_entries[[#This Row],[CATEGORY]],Categories!$A$1:$F$106,6,FALSE)</f>
        <v>C G10-G05</v>
      </c>
      <c r="I557" s="1" t="str">
        <f t="array" ref="I557">_xlfn.IFNA(INDEX(Results__5[#All],MATCH(athlete_entries[[#This Row],[CATEGORY]]&amp;athlete_entries[[#This Row],[Name]],Results__5[[#All],[Category]]&amp;Results__5[[#All],[Name]],0),MATCH(athlete_entries[[#Headers],[Result]],Results__5[#Headers],0)),"0. None")</f>
        <v>2. Silver</v>
      </c>
      <c r="J557" s="1" t="str">
        <f>IF(AND(athlete_entries[[#This Row],[Result]]="2. Silver",K557=2),"0. None",IF(AND(athlete_entries[[#This Row],[Result]]="3. Bronze",K557=3),"0. None",athlete_entries[[#This Row],[Result]]))</f>
        <v>2. Silver</v>
      </c>
      <c r="K557" s="1">
        <f>INDEX(Categories_and_entries__2[[#All],[Category]:[Entries]],MATCH(athlete_entries[[#This Row],[CATEGORY]],Categories_and_entries__2[[#All],[Category]],0),MATCH("Entries",Categories_and_entries__2[[#Headers],[Category]:[Entries]],0))</f>
        <v>21</v>
      </c>
      <c r="L557" s="1">
        <f>COUNTIFS(athlete_entries[CATEGORY],athlete_entries[[#This Row],[CATEGORY]],athlete_entries[Club Full],athlete_entries[[#This Row],[Club Full]])</f>
        <v>1</v>
      </c>
      <c r="M557" s="1" t="str">
        <f>INDEX(Participation_Count_Clubs__24[#All],MATCH(athlete_entries[[#This Row],[Club Full]],Participation_Count_Clubs__24[[#All],[Club Full]],0),MATCH("Club Size Entries",Participation_Count_Clubs__24[#Headers],0))</f>
        <v>L</v>
      </c>
    </row>
    <row r="558" spans="1:13" x14ac:dyDescent="0.25">
      <c r="A558" t="s">
        <v>5</v>
      </c>
      <c r="B558" t="s">
        <v>595</v>
      </c>
      <c r="C558" t="s">
        <v>199</v>
      </c>
      <c r="D558" s="1" t="str">
        <f>VLOOKUP(athlete_entries[[#This Row],[CATEGORY]],Categories!$A$1:$F$106,2,FALSE)</f>
        <v>Individual</v>
      </c>
      <c r="E558" s="1" t="str">
        <f>VLOOKUP(athlete_entries[[#This Row],[CATEGORY]],Categories!$A$1:$F$106,3,FALSE)</f>
        <v>Patterns</v>
      </c>
      <c r="F558" s="1" t="str">
        <f>VLOOKUP(athlete_entries[[#This Row],[CATEGORY]],Categories!$A$1:$F$106,4,FALSE)</f>
        <v>Youth</v>
      </c>
      <c r="G558" s="1" t="str">
        <f>VLOOKUP(athlete_entries[[#This Row],[CATEGORY]],Categories!$A$1:$F$106,5,FALSE)</f>
        <v>Female</v>
      </c>
      <c r="H558" s="1" t="str">
        <f>VLOOKUP(athlete_entries[[#This Row],[CATEGORY]],Categories!$A$1:$F$106,6,FALSE)</f>
        <v>C G10-G05</v>
      </c>
      <c r="I558" s="1" t="str">
        <f t="array" ref="I558">_xlfn.IFNA(INDEX(Results__5[#All],MATCH(athlete_entries[[#This Row],[CATEGORY]]&amp;athlete_entries[[#This Row],[Name]],Results__5[[#All],[Category]]&amp;Results__5[[#All],[Name]],0),MATCH(athlete_entries[[#Headers],[Result]],Results__5[#Headers],0)),"0. None")</f>
        <v>0. None</v>
      </c>
      <c r="J558" s="1" t="str">
        <f>IF(AND(athlete_entries[[#This Row],[Result]]="2. Silver",K558=2),"0. None",IF(AND(athlete_entries[[#This Row],[Result]]="3. Bronze",K558=3),"0. None",athlete_entries[[#This Row],[Result]]))</f>
        <v>0. None</v>
      </c>
      <c r="K558" s="1">
        <f>INDEX(Categories_and_entries__2[[#All],[Category]:[Entries]],MATCH(athlete_entries[[#This Row],[CATEGORY]],Categories_and_entries__2[[#All],[Category]],0),MATCH("Entries",Categories_and_entries__2[[#Headers],[Category]:[Entries]],0))</f>
        <v>22</v>
      </c>
      <c r="L558" s="1">
        <f>COUNTIFS(athlete_entries[CATEGORY],athlete_entries[[#This Row],[CATEGORY]],athlete_entries[Club Full],athlete_entries[[#This Row],[Club Full]])</f>
        <v>1</v>
      </c>
      <c r="M558" s="1" t="str">
        <f>INDEX(Participation_Count_Clubs__24[#All],MATCH(athlete_entries[[#This Row],[Club Full]],Participation_Count_Clubs__24[[#All],[Club Full]],0),MATCH("Club Size Entries",Participation_Count_Clubs__24[#Headers],0))</f>
        <v>L</v>
      </c>
    </row>
    <row r="559" spans="1:13" x14ac:dyDescent="0.25">
      <c r="A559" t="s">
        <v>10</v>
      </c>
      <c r="B559" t="s">
        <v>635</v>
      </c>
      <c r="C559" t="s">
        <v>199</v>
      </c>
      <c r="D559" s="1" t="str">
        <f>VLOOKUP(athlete_entries[[#This Row],[CATEGORY]],Categories!$A$1:$F$106,2,FALSE)</f>
        <v>Individual</v>
      </c>
      <c r="E559" s="1" t="str">
        <f>VLOOKUP(athlete_entries[[#This Row],[CATEGORY]],Categories!$A$1:$F$106,3,FALSE)</f>
        <v>Patterns</v>
      </c>
      <c r="F559" s="1" t="str">
        <f>VLOOKUP(athlete_entries[[#This Row],[CATEGORY]],Categories!$A$1:$F$106,4,FALSE)</f>
        <v>Youth</v>
      </c>
      <c r="G559" s="1" t="str">
        <f>VLOOKUP(athlete_entries[[#This Row],[CATEGORY]],Categories!$A$1:$F$106,5,FALSE)</f>
        <v>Male</v>
      </c>
      <c r="H559" s="1" t="str">
        <f>VLOOKUP(athlete_entries[[#This Row],[CATEGORY]],Categories!$A$1:$F$106,6,FALSE)</f>
        <v>C G10-G05</v>
      </c>
      <c r="I559" s="1" t="str">
        <f t="array" ref="I559">_xlfn.IFNA(INDEX(Results__5[#All],MATCH(athlete_entries[[#This Row],[CATEGORY]]&amp;athlete_entries[[#This Row],[Name]],Results__5[[#All],[Category]]&amp;Results__5[[#All],[Name]],0),MATCH(athlete_entries[[#Headers],[Result]],Results__5[#Headers],0)),"0. None")</f>
        <v>0. None</v>
      </c>
      <c r="J559" s="1" t="str">
        <f>IF(AND(athlete_entries[[#This Row],[Result]]="2. Silver",K559=2),"0. None",IF(AND(athlete_entries[[#This Row],[Result]]="3. Bronze",K559=3),"0. None",athlete_entries[[#This Row],[Result]]))</f>
        <v>0. None</v>
      </c>
      <c r="K559" s="1">
        <f>INDEX(Categories_and_entries__2[[#All],[Category]:[Entries]],MATCH(athlete_entries[[#This Row],[CATEGORY]],Categories_and_entries__2[[#All],[Category]],0),MATCH("Entries",Categories_and_entries__2[[#Headers],[Category]:[Entries]],0))</f>
        <v>13</v>
      </c>
      <c r="L559" s="1">
        <f>COUNTIFS(athlete_entries[CATEGORY],athlete_entries[[#This Row],[CATEGORY]],athlete_entries[Club Full],athlete_entries[[#This Row],[Club Full]])</f>
        <v>1</v>
      </c>
      <c r="M559" s="1" t="str">
        <f>INDEX(Participation_Count_Clubs__24[#All],MATCH(athlete_entries[[#This Row],[Club Full]],Participation_Count_Clubs__24[[#All],[Club Full]],0),MATCH("Club Size Entries",Participation_Count_Clubs__24[#Headers],0))</f>
        <v>L</v>
      </c>
    </row>
    <row r="560" spans="1:13" x14ac:dyDescent="0.25">
      <c r="A560" t="s">
        <v>11</v>
      </c>
      <c r="B560" t="s">
        <v>242</v>
      </c>
      <c r="C560" t="s">
        <v>199</v>
      </c>
      <c r="D560" s="1" t="str">
        <f>VLOOKUP(athlete_entries[[#This Row],[CATEGORY]],Categories!$A$1:$F$106,2,FALSE)</f>
        <v>Individual</v>
      </c>
      <c r="E560" s="1" t="str">
        <f>VLOOKUP(athlete_entries[[#This Row],[CATEGORY]],Categories!$A$1:$F$106,3,FALSE)</f>
        <v>Patterns</v>
      </c>
      <c r="F560" s="1" t="str">
        <f>VLOOKUP(athlete_entries[[#This Row],[CATEGORY]],Categories!$A$1:$F$106,4,FALSE)</f>
        <v>Youth</v>
      </c>
      <c r="G560" s="1" t="str">
        <f>VLOOKUP(athlete_entries[[#This Row],[CATEGORY]],Categories!$A$1:$F$106,5,FALSE)</f>
        <v>Male</v>
      </c>
      <c r="H560" s="1" t="str">
        <f>VLOOKUP(athlete_entries[[#This Row],[CATEGORY]],Categories!$A$1:$F$106,6,FALSE)</f>
        <v>C G10-G05</v>
      </c>
      <c r="I560" s="1" t="str">
        <f t="array" ref="I560">_xlfn.IFNA(INDEX(Results__5[#All],MATCH(athlete_entries[[#This Row],[CATEGORY]]&amp;athlete_entries[[#This Row],[Name]],Results__5[[#All],[Category]]&amp;Results__5[[#All],[Name]],0),MATCH(athlete_entries[[#Headers],[Result]],Results__5[#Headers],0)),"0. None")</f>
        <v>2. Silver</v>
      </c>
      <c r="J560" s="1" t="str">
        <f>IF(AND(athlete_entries[[#This Row],[Result]]="2. Silver",K560=2),"0. None",IF(AND(athlete_entries[[#This Row],[Result]]="3. Bronze",K560=3),"0. None",athlete_entries[[#This Row],[Result]]))</f>
        <v>2. Silver</v>
      </c>
      <c r="K560" s="1">
        <f>INDEX(Categories_and_entries__2[[#All],[Category]:[Entries]],MATCH(athlete_entries[[#This Row],[CATEGORY]],Categories_and_entries__2[[#All],[Category]],0),MATCH("Entries",Categories_and_entries__2[[#Headers],[Category]:[Entries]],0))</f>
        <v>22</v>
      </c>
      <c r="L560" s="1">
        <f>COUNTIFS(athlete_entries[CATEGORY],athlete_entries[[#This Row],[CATEGORY]],athlete_entries[Club Full],athlete_entries[[#This Row],[Club Full]])</f>
        <v>2</v>
      </c>
      <c r="M560" s="1" t="str">
        <f>INDEX(Participation_Count_Clubs__24[#All],MATCH(athlete_entries[[#This Row],[Club Full]],Participation_Count_Clubs__24[[#All],[Club Full]],0),MATCH("Club Size Entries",Participation_Count_Clubs__24[#Headers],0))</f>
        <v>L</v>
      </c>
    </row>
    <row r="561" spans="1:13" x14ac:dyDescent="0.25">
      <c r="A561" t="s">
        <v>11</v>
      </c>
      <c r="B561" t="s">
        <v>521</v>
      </c>
      <c r="C561" t="s">
        <v>199</v>
      </c>
      <c r="D561" s="1" t="str">
        <f>VLOOKUP(athlete_entries[[#This Row],[CATEGORY]],Categories!$A$1:$F$106,2,FALSE)</f>
        <v>Individual</v>
      </c>
      <c r="E561" s="1" t="str">
        <f>VLOOKUP(athlete_entries[[#This Row],[CATEGORY]],Categories!$A$1:$F$106,3,FALSE)</f>
        <v>Patterns</v>
      </c>
      <c r="F561" s="1" t="str">
        <f>VLOOKUP(athlete_entries[[#This Row],[CATEGORY]],Categories!$A$1:$F$106,4,FALSE)</f>
        <v>Youth</v>
      </c>
      <c r="G561" s="1" t="str">
        <f>VLOOKUP(athlete_entries[[#This Row],[CATEGORY]],Categories!$A$1:$F$106,5,FALSE)</f>
        <v>Male</v>
      </c>
      <c r="H561" s="1" t="str">
        <f>VLOOKUP(athlete_entries[[#This Row],[CATEGORY]],Categories!$A$1:$F$106,6,FALSE)</f>
        <v>C G10-G05</v>
      </c>
      <c r="I561" s="1" t="str">
        <f t="array" ref="I561">_xlfn.IFNA(INDEX(Results__5[#All],MATCH(athlete_entries[[#This Row],[CATEGORY]]&amp;athlete_entries[[#This Row],[Name]],Results__5[[#All],[Category]]&amp;Results__5[[#All],[Name]],0),MATCH(athlete_entries[[#Headers],[Result]],Results__5[#Headers],0)),"0. None")</f>
        <v>0. None</v>
      </c>
      <c r="J561" s="1" t="str">
        <f>IF(AND(athlete_entries[[#This Row],[Result]]="2. Silver",K561=2),"0. None",IF(AND(athlete_entries[[#This Row],[Result]]="3. Bronze",K561=3),"0. None",athlete_entries[[#This Row],[Result]]))</f>
        <v>0. None</v>
      </c>
      <c r="K561" s="1">
        <f>INDEX(Categories_and_entries__2[[#All],[Category]:[Entries]],MATCH(athlete_entries[[#This Row],[CATEGORY]],Categories_and_entries__2[[#All],[Category]],0),MATCH("Entries",Categories_and_entries__2[[#Headers],[Category]:[Entries]],0))</f>
        <v>22</v>
      </c>
      <c r="L561" s="1">
        <f>COUNTIFS(athlete_entries[CATEGORY],athlete_entries[[#This Row],[CATEGORY]],athlete_entries[Club Full],athlete_entries[[#This Row],[Club Full]])</f>
        <v>2</v>
      </c>
      <c r="M561" s="1" t="str">
        <f>INDEX(Participation_Count_Clubs__24[#All],MATCH(athlete_entries[[#This Row],[Club Full]],Participation_Count_Clubs__24[[#All],[Club Full]],0),MATCH("Club Size Entries",Participation_Count_Clubs__24[#Headers],0))</f>
        <v>L</v>
      </c>
    </row>
    <row r="562" spans="1:13" x14ac:dyDescent="0.25">
      <c r="A562" t="s">
        <v>12</v>
      </c>
      <c r="B562" t="s">
        <v>198</v>
      </c>
      <c r="C562" t="s">
        <v>199</v>
      </c>
      <c r="D562" s="1" t="str">
        <f>VLOOKUP(athlete_entries[[#This Row],[CATEGORY]],Categories!$A$1:$F$106,2,FALSE)</f>
        <v>Individual</v>
      </c>
      <c r="E562" s="1" t="str">
        <f>VLOOKUP(athlete_entries[[#This Row],[CATEGORY]],Categories!$A$1:$F$106,3,FALSE)</f>
        <v>Patterns</v>
      </c>
      <c r="F562" s="1" t="str">
        <f>VLOOKUP(athlete_entries[[#This Row],[CATEGORY]],Categories!$A$1:$F$106,4,FALSE)</f>
        <v>Junior</v>
      </c>
      <c r="G562" s="1" t="str">
        <f>VLOOKUP(athlete_entries[[#This Row],[CATEGORY]],Categories!$A$1:$F$106,5,FALSE)</f>
        <v>Mixed</v>
      </c>
      <c r="H562" s="1" t="str">
        <f>VLOOKUP(athlete_entries[[#This Row],[CATEGORY]],Categories!$A$1:$F$106,6,FALSE)</f>
        <v>A D01-D06</v>
      </c>
      <c r="I562" s="1" t="str">
        <f t="array" ref="I562">_xlfn.IFNA(INDEX(Results__5[#All],MATCH(athlete_entries[[#This Row],[CATEGORY]]&amp;athlete_entries[[#This Row],[Name]],Results__5[[#All],[Category]]&amp;Results__5[[#All],[Name]],0),MATCH(athlete_entries[[#Headers],[Result]],Results__5[#Headers],0)),"0. None")</f>
        <v>3. Bronze</v>
      </c>
      <c r="J562" s="1" t="str">
        <f>IF(AND(athlete_entries[[#This Row],[Result]]="2. Silver",K562=2),"0. None",IF(AND(athlete_entries[[#This Row],[Result]]="3. Bronze",K562=3),"0. None",athlete_entries[[#This Row],[Result]]))</f>
        <v>3. Bronze</v>
      </c>
      <c r="K562" s="1">
        <f>INDEX(Categories_and_entries__2[[#All],[Category]:[Entries]],MATCH(athlete_entries[[#This Row],[CATEGORY]],Categories_and_entries__2[[#All],[Category]],0),MATCH("Entries",Categories_and_entries__2[[#Headers],[Category]:[Entries]],0))</f>
        <v>6</v>
      </c>
      <c r="L562" s="1">
        <f>COUNTIFS(athlete_entries[CATEGORY],athlete_entries[[#This Row],[CATEGORY]],athlete_entries[Club Full],athlete_entries[[#This Row],[Club Full]])</f>
        <v>1</v>
      </c>
      <c r="M562" s="1" t="str">
        <f>INDEX(Participation_Count_Clubs__24[#All],MATCH(athlete_entries[[#This Row],[Club Full]],Participation_Count_Clubs__24[[#All],[Club Full]],0),MATCH("Club Size Entries",Participation_Count_Clubs__24[#Headers],0))</f>
        <v>L</v>
      </c>
    </row>
    <row r="563" spans="1:13" x14ac:dyDescent="0.25">
      <c r="A563" t="s">
        <v>14</v>
      </c>
      <c r="B563" t="s">
        <v>335</v>
      </c>
      <c r="C563" t="s">
        <v>199</v>
      </c>
      <c r="D563" s="1" t="str">
        <f>VLOOKUP(athlete_entries[[#This Row],[CATEGORY]],Categories!$A$1:$F$106,2,FALSE)</f>
        <v>Individual</v>
      </c>
      <c r="E563" s="1" t="str">
        <f>VLOOKUP(athlete_entries[[#This Row],[CATEGORY]],Categories!$A$1:$F$106,3,FALSE)</f>
        <v>Patterns</v>
      </c>
      <c r="F563" s="1" t="str">
        <f>VLOOKUP(athlete_entries[[#This Row],[CATEGORY]],Categories!$A$1:$F$106,4,FALSE)</f>
        <v>Junior</v>
      </c>
      <c r="G563" s="1" t="str">
        <f>VLOOKUP(athlete_entries[[#This Row],[CATEGORY]],Categories!$A$1:$F$106,5,FALSE)</f>
        <v>Female</v>
      </c>
      <c r="H563" s="1" t="str">
        <f>VLOOKUP(athlete_entries[[#This Row],[CATEGORY]],Categories!$A$1:$F$106,6,FALSE)</f>
        <v>B G04-G01</v>
      </c>
      <c r="I563" s="1" t="str">
        <f t="array" ref="I563">_xlfn.IFNA(INDEX(Results__5[#All],MATCH(athlete_entries[[#This Row],[CATEGORY]]&amp;athlete_entries[[#This Row],[Name]],Results__5[[#All],[Category]]&amp;Results__5[[#All],[Name]],0),MATCH(athlete_entries[[#Headers],[Result]],Results__5[#Headers],0)),"0. None")</f>
        <v>3. Bronze</v>
      </c>
      <c r="J563" s="1" t="str">
        <f>IF(AND(athlete_entries[[#This Row],[Result]]="2. Silver",K563=2),"0. None",IF(AND(athlete_entries[[#This Row],[Result]]="3. Bronze",K563=3),"0. None",athlete_entries[[#This Row],[Result]]))</f>
        <v>3. Bronze</v>
      </c>
      <c r="K563" s="1">
        <f>INDEX(Categories_and_entries__2[[#All],[Category]:[Entries]],MATCH(athlete_entries[[#This Row],[CATEGORY]],Categories_and_entries__2[[#All],[Category]],0),MATCH("Entries",Categories_and_entries__2[[#Headers],[Category]:[Entries]],0))</f>
        <v>7</v>
      </c>
      <c r="L563" s="1">
        <f>COUNTIFS(athlete_entries[CATEGORY],athlete_entries[[#This Row],[CATEGORY]],athlete_entries[Club Full],athlete_entries[[#This Row],[Club Full]])</f>
        <v>1</v>
      </c>
      <c r="M563" s="1" t="str">
        <f>INDEX(Participation_Count_Clubs__24[#All],MATCH(athlete_entries[[#This Row],[Club Full]],Participation_Count_Clubs__24[[#All],[Club Full]],0),MATCH("Club Size Entries",Participation_Count_Clubs__24[#Headers],0))</f>
        <v>L</v>
      </c>
    </row>
    <row r="564" spans="1:13" x14ac:dyDescent="0.25">
      <c r="A564" t="s">
        <v>16</v>
      </c>
      <c r="B564" t="s">
        <v>652</v>
      </c>
      <c r="C564" t="s">
        <v>199</v>
      </c>
      <c r="D564" s="1" t="str">
        <f>VLOOKUP(athlete_entries[[#This Row],[CATEGORY]],Categories!$A$1:$F$106,2,FALSE)</f>
        <v>Individual</v>
      </c>
      <c r="E564" s="1" t="str">
        <f>VLOOKUP(athlete_entries[[#This Row],[CATEGORY]],Categories!$A$1:$F$106,3,FALSE)</f>
        <v>Patterns</v>
      </c>
      <c r="F564" s="1" t="str">
        <f>VLOOKUP(athlete_entries[[#This Row],[CATEGORY]],Categories!$A$1:$F$106,4,FALSE)</f>
        <v>Junior</v>
      </c>
      <c r="G564" s="1" t="str">
        <f>VLOOKUP(athlete_entries[[#This Row],[CATEGORY]],Categories!$A$1:$F$106,5,FALSE)</f>
        <v>Male</v>
      </c>
      <c r="H564" s="1" t="str">
        <f>VLOOKUP(athlete_entries[[#This Row],[CATEGORY]],Categories!$A$1:$F$106,6,FALSE)</f>
        <v>A D01-D06</v>
      </c>
      <c r="I564" s="1" t="str">
        <f t="array" ref="I564">_xlfn.IFNA(INDEX(Results__5[#All],MATCH(athlete_entries[[#This Row],[CATEGORY]]&amp;athlete_entries[[#This Row],[Name]],Results__5[[#All],[Category]]&amp;Results__5[[#All],[Name]],0),MATCH(athlete_entries[[#Headers],[Result]],Results__5[#Headers],0)),"0. None")</f>
        <v>0. None</v>
      </c>
      <c r="J564" s="1" t="str">
        <f>IF(AND(athlete_entries[[#This Row],[Result]]="2. Silver",K564=2),"0. None",IF(AND(athlete_entries[[#This Row],[Result]]="3. Bronze",K564=3),"0. None",athlete_entries[[#This Row],[Result]]))</f>
        <v>0. None</v>
      </c>
      <c r="K564" s="1">
        <f>INDEX(Categories_and_entries__2[[#All],[Category]:[Entries]],MATCH(athlete_entries[[#This Row],[CATEGORY]],Categories_and_entries__2[[#All],[Category]],0),MATCH("Entries",Categories_and_entries__2[[#Headers],[Category]:[Entries]],0))</f>
        <v>26</v>
      </c>
      <c r="L564" s="1">
        <f>COUNTIFS(athlete_entries[CATEGORY],athlete_entries[[#This Row],[CATEGORY]],athlete_entries[Club Full],athlete_entries[[#This Row],[Club Full]])</f>
        <v>2</v>
      </c>
      <c r="M564" s="1" t="str">
        <f>INDEX(Participation_Count_Clubs__24[#All],MATCH(athlete_entries[[#This Row],[Club Full]],Participation_Count_Clubs__24[[#All],[Club Full]],0),MATCH("Club Size Entries",Participation_Count_Clubs__24[#Headers],0))</f>
        <v>L</v>
      </c>
    </row>
    <row r="565" spans="1:13" x14ac:dyDescent="0.25">
      <c r="A565" t="s">
        <v>16</v>
      </c>
      <c r="B565" t="s">
        <v>248</v>
      </c>
      <c r="C565" t="s">
        <v>199</v>
      </c>
      <c r="D565" s="1" t="str">
        <f>VLOOKUP(athlete_entries[[#This Row],[CATEGORY]],Categories!$A$1:$F$106,2,FALSE)</f>
        <v>Individual</v>
      </c>
      <c r="E565" s="1" t="str">
        <f>VLOOKUP(athlete_entries[[#This Row],[CATEGORY]],Categories!$A$1:$F$106,3,FALSE)</f>
        <v>Patterns</v>
      </c>
      <c r="F565" s="1" t="str">
        <f>VLOOKUP(athlete_entries[[#This Row],[CATEGORY]],Categories!$A$1:$F$106,4,FALSE)</f>
        <v>Junior</v>
      </c>
      <c r="G565" s="1" t="str">
        <f>VLOOKUP(athlete_entries[[#This Row],[CATEGORY]],Categories!$A$1:$F$106,5,FALSE)</f>
        <v>Male</v>
      </c>
      <c r="H565" s="1" t="str">
        <f>VLOOKUP(athlete_entries[[#This Row],[CATEGORY]],Categories!$A$1:$F$106,6,FALSE)</f>
        <v>A D01-D06</v>
      </c>
      <c r="I565" s="1" t="str">
        <f t="array" ref="I565">_xlfn.IFNA(INDEX(Results__5[#All],MATCH(athlete_entries[[#This Row],[CATEGORY]]&amp;athlete_entries[[#This Row],[Name]],Results__5[[#All],[Category]]&amp;Results__5[[#All],[Name]],0),MATCH(athlete_entries[[#Headers],[Result]],Results__5[#Headers],0)),"0. None")</f>
        <v>2. Silver</v>
      </c>
      <c r="J565" s="1" t="str">
        <f>IF(AND(athlete_entries[[#This Row],[Result]]="2. Silver",K565=2),"0. None",IF(AND(athlete_entries[[#This Row],[Result]]="3. Bronze",K565=3),"0. None",athlete_entries[[#This Row],[Result]]))</f>
        <v>2. Silver</v>
      </c>
      <c r="K565" s="1">
        <f>INDEX(Categories_and_entries__2[[#All],[Category]:[Entries]],MATCH(athlete_entries[[#This Row],[CATEGORY]],Categories_and_entries__2[[#All],[Category]],0),MATCH("Entries",Categories_and_entries__2[[#Headers],[Category]:[Entries]],0))</f>
        <v>26</v>
      </c>
      <c r="L565" s="1">
        <f>COUNTIFS(athlete_entries[CATEGORY],athlete_entries[[#This Row],[CATEGORY]],athlete_entries[Club Full],athlete_entries[[#This Row],[Club Full]])</f>
        <v>2</v>
      </c>
      <c r="M565" s="1" t="str">
        <f>INDEX(Participation_Count_Clubs__24[#All],MATCH(athlete_entries[[#This Row],[Club Full]],Participation_Count_Clubs__24[[#All],[Club Full]],0),MATCH("Club Size Entries",Participation_Count_Clubs__24[#Headers],0))</f>
        <v>L</v>
      </c>
    </row>
    <row r="566" spans="1:13" x14ac:dyDescent="0.25">
      <c r="A566" t="s">
        <v>17</v>
      </c>
      <c r="B566" t="s">
        <v>249</v>
      </c>
      <c r="C566" t="s">
        <v>199</v>
      </c>
      <c r="D566" s="1" t="str">
        <f>VLOOKUP(athlete_entries[[#This Row],[CATEGORY]],Categories!$A$1:$F$106,2,FALSE)</f>
        <v>Individual</v>
      </c>
      <c r="E566" s="1" t="str">
        <f>VLOOKUP(athlete_entries[[#This Row],[CATEGORY]],Categories!$A$1:$F$106,3,FALSE)</f>
        <v>Patterns</v>
      </c>
      <c r="F566" s="1" t="str">
        <f>VLOOKUP(athlete_entries[[#This Row],[CATEGORY]],Categories!$A$1:$F$106,4,FALSE)</f>
        <v>Junior</v>
      </c>
      <c r="G566" s="1" t="str">
        <f>VLOOKUP(athlete_entries[[#This Row],[CATEGORY]],Categories!$A$1:$F$106,5,FALSE)</f>
        <v>Male</v>
      </c>
      <c r="H566" s="1" t="str">
        <f>VLOOKUP(athlete_entries[[#This Row],[CATEGORY]],Categories!$A$1:$F$106,6,FALSE)</f>
        <v>B G04-G01</v>
      </c>
      <c r="I566" s="1" t="str">
        <f t="array" ref="I566">_xlfn.IFNA(INDEX(Results__5[#All],MATCH(athlete_entries[[#This Row],[CATEGORY]]&amp;athlete_entries[[#This Row],[Name]],Results__5[[#All],[Category]]&amp;Results__5[[#All],[Name]],0),MATCH(athlete_entries[[#Headers],[Result]],Results__5[#Headers],0)),"0. None")</f>
        <v>2. Silver</v>
      </c>
      <c r="J566" s="1" t="str">
        <f>IF(AND(athlete_entries[[#This Row],[Result]]="2. Silver",K566=2),"0. None",IF(AND(athlete_entries[[#This Row],[Result]]="3. Bronze",K566=3),"0. None",athlete_entries[[#This Row],[Result]]))</f>
        <v>2. Silver</v>
      </c>
      <c r="K566" s="1">
        <f>INDEX(Categories_and_entries__2[[#All],[Category]:[Entries]],MATCH(athlete_entries[[#This Row],[CATEGORY]],Categories_and_entries__2[[#All],[Category]],0),MATCH("Entries",Categories_and_entries__2[[#Headers],[Category]:[Entries]],0))</f>
        <v>13</v>
      </c>
      <c r="L566" s="1">
        <f>COUNTIFS(athlete_entries[CATEGORY],athlete_entries[[#This Row],[CATEGORY]],athlete_entries[Club Full],athlete_entries[[#This Row],[Club Full]])</f>
        <v>1</v>
      </c>
      <c r="M566" s="1" t="str">
        <f>INDEX(Participation_Count_Clubs__24[#All],MATCH(athlete_entries[[#This Row],[Club Full]],Participation_Count_Clubs__24[[#All],[Club Full]],0),MATCH("Club Size Entries",Participation_Count_Clubs__24[#Headers],0))</f>
        <v>L</v>
      </c>
    </row>
    <row r="567" spans="1:13" x14ac:dyDescent="0.25">
      <c r="A567" t="s">
        <v>34</v>
      </c>
      <c r="B567" t="s">
        <v>392</v>
      </c>
      <c r="C567" t="s">
        <v>199</v>
      </c>
      <c r="D567" s="1" t="str">
        <f>VLOOKUP(athlete_entries[[#This Row],[CATEGORY]],Categories!$A$1:$F$106,2,FALSE)</f>
        <v>Team</v>
      </c>
      <c r="E567" s="1" t="str">
        <f>VLOOKUP(athlete_entries[[#This Row],[CATEGORY]],Categories!$A$1:$F$106,3,FALSE)</f>
        <v>Patterns</v>
      </c>
      <c r="F567" s="1" t="str">
        <f>VLOOKUP(athlete_entries[[#This Row],[CATEGORY]],Categories!$A$1:$F$106,4,FALSE)</f>
        <v>Junior-Senior-Veteran</v>
      </c>
      <c r="G567" s="1" t="str">
        <f>VLOOKUP(athlete_entries[[#This Row],[CATEGORY]],Categories!$A$1:$F$106,5,FALSE)</f>
        <v>Mixed</v>
      </c>
      <c r="H567" s="1" t="str">
        <f>VLOOKUP(athlete_entries[[#This Row],[CATEGORY]],Categories!$A$1:$F$106,6,FALSE)</f>
        <v>A+B G04-D06</v>
      </c>
      <c r="I567" s="1" t="str">
        <f t="array" ref="I567">_xlfn.IFNA(INDEX(Results__5[#All],MATCH(athlete_entries[[#This Row],[CATEGORY]]&amp;athlete_entries[[#This Row],[Name]],Results__5[[#All],[Category]]&amp;Results__5[[#All],[Name]],0),MATCH(athlete_entries[[#Headers],[Result]],Results__5[#Headers],0)),"0. None")</f>
        <v>2. Silver</v>
      </c>
      <c r="J567" s="1" t="str">
        <f>IF(AND(athlete_entries[[#This Row],[Result]]="2. Silver",K567=2),"0. None",IF(AND(athlete_entries[[#This Row],[Result]]="3. Bronze",K567=3),"0. None",athlete_entries[[#This Row],[Result]]))</f>
        <v>2. Silver</v>
      </c>
      <c r="K567" s="1">
        <f>INDEX(Categories_and_entries__2[[#All],[Category]:[Entries]],MATCH(athlete_entries[[#This Row],[CATEGORY]],Categories_and_entries__2[[#All],[Category]],0),MATCH("Entries",Categories_and_entries__2[[#Headers],[Category]:[Entries]],0))</f>
        <v>4</v>
      </c>
      <c r="L567" s="1">
        <f>COUNTIFS(athlete_entries[CATEGORY],athlete_entries[[#This Row],[CATEGORY]],athlete_entries[Club Full],athlete_entries[[#This Row],[Club Full]])</f>
        <v>1</v>
      </c>
      <c r="M567" s="1" t="str">
        <f>INDEX(Participation_Count_Clubs__24[#All],MATCH(athlete_entries[[#This Row],[Club Full]],Participation_Count_Clubs__24[[#All],[Club Full]],0),MATCH("Club Size Entries",Participation_Count_Clubs__24[#Headers],0))</f>
        <v>L</v>
      </c>
    </row>
    <row r="568" spans="1:13" x14ac:dyDescent="0.25">
      <c r="A568" t="s">
        <v>36</v>
      </c>
      <c r="B568" t="s">
        <v>635</v>
      </c>
      <c r="C568" t="s">
        <v>199</v>
      </c>
      <c r="D568" s="1" t="str">
        <f>VLOOKUP(athlete_entries[[#This Row],[CATEGORY]],Categories!$A$1:$F$106,2,FALSE)</f>
        <v>Individual</v>
      </c>
      <c r="E568" s="1" t="str">
        <f>VLOOKUP(athlete_entries[[#This Row],[CATEGORY]],Categories!$A$1:$F$106,3,FALSE)</f>
        <v>Patterns</v>
      </c>
      <c r="F568" s="1" t="str">
        <f>VLOOKUP(athlete_entries[[#This Row],[CATEGORY]],Categories!$A$1:$F$106,4,FALSE)</f>
        <v>Youth</v>
      </c>
      <c r="G568" s="1" t="str">
        <f>VLOOKUP(athlete_entries[[#This Row],[CATEGORY]],Categories!$A$1:$F$106,5,FALSE)</f>
        <v>Mixed</v>
      </c>
      <c r="H568" s="1" t="str">
        <f>VLOOKUP(athlete_entries[[#This Row],[CATEGORY]],Categories!$A$1:$F$106,6,FALSE)</f>
        <v>C G10-G05</v>
      </c>
      <c r="I568" s="1" t="str">
        <f t="array" ref="I568">_xlfn.IFNA(INDEX(Results__5[#All],MATCH(athlete_entries[[#This Row],[CATEGORY]]&amp;athlete_entries[[#This Row],[Name]],Results__5[[#All],[Category]]&amp;Results__5[[#All],[Name]],0),MATCH(athlete_entries[[#Headers],[Result]],Results__5[#Headers],0)),"0. None")</f>
        <v>0. None</v>
      </c>
      <c r="J568" s="1" t="str">
        <f>IF(AND(athlete_entries[[#This Row],[Result]]="2. Silver",K568=2),"0. None",IF(AND(athlete_entries[[#This Row],[Result]]="3. Bronze",K568=3),"0. None",athlete_entries[[#This Row],[Result]]))</f>
        <v>0. None</v>
      </c>
      <c r="K568" s="1">
        <f>INDEX(Categories_and_entries__2[[#All],[Category]:[Entries]],MATCH(athlete_entries[[#This Row],[CATEGORY]],Categories_and_entries__2[[#All],[Category]],0),MATCH("Entries",Categories_and_entries__2[[#Headers],[Category]:[Entries]],0))</f>
        <v>95</v>
      </c>
      <c r="L568" s="1">
        <f>COUNTIFS(athlete_entries[CATEGORY],athlete_entries[[#This Row],[CATEGORY]],athlete_entries[Club Full],athlete_entries[[#This Row],[Club Full]])</f>
        <v>3</v>
      </c>
      <c r="M568" s="1" t="str">
        <f>INDEX(Participation_Count_Clubs__24[#All],MATCH(athlete_entries[[#This Row],[Club Full]],Participation_Count_Clubs__24[[#All],[Club Full]],0),MATCH("Club Size Entries",Participation_Count_Clubs__24[#Headers],0))</f>
        <v>L</v>
      </c>
    </row>
    <row r="569" spans="1:13" x14ac:dyDescent="0.25">
      <c r="A569" t="s">
        <v>36</v>
      </c>
      <c r="B569" t="s">
        <v>242</v>
      </c>
      <c r="C569" t="s">
        <v>199</v>
      </c>
      <c r="D569" s="1" t="str">
        <f>VLOOKUP(athlete_entries[[#This Row],[CATEGORY]],Categories!$A$1:$F$106,2,FALSE)</f>
        <v>Individual</v>
      </c>
      <c r="E569" s="1" t="str">
        <f>VLOOKUP(athlete_entries[[#This Row],[CATEGORY]],Categories!$A$1:$F$106,3,FALSE)</f>
        <v>Patterns</v>
      </c>
      <c r="F569" s="1" t="str">
        <f>VLOOKUP(athlete_entries[[#This Row],[CATEGORY]],Categories!$A$1:$F$106,4,FALSE)</f>
        <v>Youth</v>
      </c>
      <c r="G569" s="1" t="str">
        <f>VLOOKUP(athlete_entries[[#This Row],[CATEGORY]],Categories!$A$1:$F$106,5,FALSE)</f>
        <v>Mixed</v>
      </c>
      <c r="H569" s="1" t="str">
        <f>VLOOKUP(athlete_entries[[#This Row],[CATEGORY]],Categories!$A$1:$F$106,6,FALSE)</f>
        <v>C G10-G05</v>
      </c>
      <c r="I569" s="1" t="str">
        <f t="array" ref="I569">_xlfn.IFNA(INDEX(Results__5[#All],MATCH(athlete_entries[[#This Row],[CATEGORY]]&amp;athlete_entries[[#This Row],[Name]],Results__5[[#All],[Category]]&amp;Results__5[[#All],[Name]],0),MATCH(athlete_entries[[#Headers],[Result]],Results__5[#Headers],0)),"0. None")</f>
        <v>0. None</v>
      </c>
      <c r="J569" s="1" t="str">
        <f>IF(AND(athlete_entries[[#This Row],[Result]]="2. Silver",K569=2),"0. None",IF(AND(athlete_entries[[#This Row],[Result]]="3. Bronze",K569=3),"0. None",athlete_entries[[#This Row],[Result]]))</f>
        <v>0. None</v>
      </c>
      <c r="K569" s="1">
        <f>INDEX(Categories_and_entries__2[[#All],[Category]:[Entries]],MATCH(athlete_entries[[#This Row],[CATEGORY]],Categories_and_entries__2[[#All],[Category]],0),MATCH("Entries",Categories_and_entries__2[[#Headers],[Category]:[Entries]],0))</f>
        <v>95</v>
      </c>
      <c r="L569" s="1">
        <f>COUNTIFS(athlete_entries[CATEGORY],athlete_entries[[#This Row],[CATEGORY]],athlete_entries[Club Full],athlete_entries[[#This Row],[Club Full]])</f>
        <v>3</v>
      </c>
      <c r="M569" s="1" t="str">
        <f>INDEX(Participation_Count_Clubs__24[#All],MATCH(athlete_entries[[#This Row],[Club Full]],Participation_Count_Clubs__24[[#All],[Club Full]],0),MATCH("Club Size Entries",Participation_Count_Clubs__24[#Headers],0))</f>
        <v>L</v>
      </c>
    </row>
    <row r="570" spans="1:13" x14ac:dyDescent="0.25">
      <c r="A570" t="s">
        <v>36</v>
      </c>
      <c r="B570" t="s">
        <v>595</v>
      </c>
      <c r="C570" t="s">
        <v>199</v>
      </c>
      <c r="D570" s="1" t="str">
        <f>VLOOKUP(athlete_entries[[#This Row],[CATEGORY]],Categories!$A$1:$F$106,2,FALSE)</f>
        <v>Individual</v>
      </c>
      <c r="E570" s="1" t="str">
        <f>VLOOKUP(athlete_entries[[#This Row],[CATEGORY]],Categories!$A$1:$F$106,3,FALSE)</f>
        <v>Patterns</v>
      </c>
      <c r="F570" s="1" t="str">
        <f>VLOOKUP(athlete_entries[[#This Row],[CATEGORY]],Categories!$A$1:$F$106,4,FALSE)</f>
        <v>Youth</v>
      </c>
      <c r="G570" s="1" t="str">
        <f>VLOOKUP(athlete_entries[[#This Row],[CATEGORY]],Categories!$A$1:$F$106,5,FALSE)</f>
        <v>Mixed</v>
      </c>
      <c r="H570" s="1" t="str">
        <f>VLOOKUP(athlete_entries[[#This Row],[CATEGORY]],Categories!$A$1:$F$106,6,FALSE)</f>
        <v>C G10-G05</v>
      </c>
      <c r="I570" s="1" t="str">
        <f t="array" ref="I570">_xlfn.IFNA(INDEX(Results__5[#All],MATCH(athlete_entries[[#This Row],[CATEGORY]]&amp;athlete_entries[[#This Row],[Name]],Results__5[[#All],[Category]]&amp;Results__5[[#All],[Name]],0),MATCH(athlete_entries[[#Headers],[Result]],Results__5[#Headers],0)),"0. None")</f>
        <v>0. None</v>
      </c>
      <c r="J570" s="1" t="str">
        <f>IF(AND(athlete_entries[[#This Row],[Result]]="2. Silver",K570=2),"0. None",IF(AND(athlete_entries[[#This Row],[Result]]="3. Bronze",K570=3),"0. None",athlete_entries[[#This Row],[Result]]))</f>
        <v>0. None</v>
      </c>
      <c r="K570" s="1">
        <f>INDEX(Categories_and_entries__2[[#All],[Category]:[Entries]],MATCH(athlete_entries[[#This Row],[CATEGORY]],Categories_and_entries__2[[#All],[Category]],0),MATCH("Entries",Categories_and_entries__2[[#Headers],[Category]:[Entries]],0))</f>
        <v>95</v>
      </c>
      <c r="L570" s="1">
        <f>COUNTIFS(athlete_entries[CATEGORY],athlete_entries[[#This Row],[CATEGORY]],athlete_entries[Club Full],athlete_entries[[#This Row],[Club Full]])</f>
        <v>3</v>
      </c>
      <c r="M570" s="1" t="str">
        <f>INDEX(Participation_Count_Clubs__24[#All],MATCH(athlete_entries[[#This Row],[Club Full]],Participation_Count_Clubs__24[[#All],[Club Full]],0),MATCH("Club Size Entries",Participation_Count_Clubs__24[#Headers],0))</f>
        <v>L</v>
      </c>
    </row>
    <row r="571" spans="1:13" x14ac:dyDescent="0.25">
      <c r="A571" t="s">
        <v>38</v>
      </c>
      <c r="B571" t="s">
        <v>559</v>
      </c>
      <c r="C571" t="s">
        <v>199</v>
      </c>
      <c r="D571" s="1" t="str">
        <f>VLOOKUP(athlete_entries[[#This Row],[CATEGORY]],Categories!$A$1:$F$106,2,FALSE)</f>
        <v>Individual</v>
      </c>
      <c r="E571" s="1" t="str">
        <f>VLOOKUP(athlete_entries[[#This Row],[CATEGORY]],Categories!$A$1:$F$106,3,FALSE)</f>
        <v>Sparring</v>
      </c>
      <c r="F571" s="1" t="str">
        <f>VLOOKUP(athlete_entries[[#This Row],[CATEGORY]],Categories!$A$1:$F$106,4,FALSE)</f>
        <v>Youth</v>
      </c>
      <c r="G571" s="1" t="str">
        <f>VLOOKUP(athlete_entries[[#This Row],[CATEGORY]],Categories!$A$1:$F$106,5,FALSE)</f>
        <v>Female</v>
      </c>
      <c r="H571" s="1" t="str">
        <f>VLOOKUP(athlete_entries[[#This Row],[CATEGORY]],Categories!$A$1:$F$106,6,FALSE)</f>
        <v>A+B G04-D06</v>
      </c>
      <c r="I571" s="1" t="str">
        <f t="array" ref="I571">_xlfn.IFNA(INDEX(Results__5[#All],MATCH(athlete_entries[[#This Row],[CATEGORY]]&amp;athlete_entries[[#This Row],[Name]],Results__5[[#All],[Category]]&amp;Results__5[[#All],[Name]],0),MATCH(athlete_entries[[#Headers],[Result]],Results__5[#Headers],0)),"0. None")</f>
        <v>0. None</v>
      </c>
      <c r="J571" s="1" t="str">
        <f>IF(AND(athlete_entries[[#This Row],[Result]]="2. Silver",K571=2),"0. None",IF(AND(athlete_entries[[#This Row],[Result]]="3. Bronze",K571=3),"0. None",athlete_entries[[#This Row],[Result]]))</f>
        <v>0. None</v>
      </c>
      <c r="K571" s="1">
        <f>INDEX(Categories_and_entries__2[[#All],[Category]:[Entries]],MATCH(athlete_entries[[#This Row],[CATEGORY]],Categories_and_entries__2[[#All],[Category]],0),MATCH("Entries",Categories_and_entries__2[[#Headers],[Category]:[Entries]],0))</f>
        <v>12</v>
      </c>
      <c r="L571" s="1">
        <f>COUNTIFS(athlete_entries[CATEGORY],athlete_entries[[#This Row],[CATEGORY]],athlete_entries[Club Full],athlete_entries[[#This Row],[Club Full]])</f>
        <v>1</v>
      </c>
      <c r="M571" s="1" t="str">
        <f>INDEX(Participation_Count_Clubs__24[#All],MATCH(athlete_entries[[#This Row],[Club Full]],Participation_Count_Clubs__24[[#All],[Club Full]],0),MATCH("Club Size Entries",Participation_Count_Clubs__24[#Headers],0))</f>
        <v>L</v>
      </c>
    </row>
    <row r="572" spans="1:13" x14ac:dyDescent="0.25">
      <c r="A572" t="s">
        <v>40</v>
      </c>
      <c r="B572" t="s">
        <v>694</v>
      </c>
      <c r="C572" t="s">
        <v>199</v>
      </c>
      <c r="D572" s="1" t="str">
        <f>VLOOKUP(athlete_entries[[#This Row],[CATEGORY]],Categories!$A$1:$F$106,2,FALSE)</f>
        <v>Individual</v>
      </c>
      <c r="E572" s="1" t="str">
        <f>VLOOKUP(athlete_entries[[#This Row],[CATEGORY]],Categories!$A$1:$F$106,3,FALSE)</f>
        <v>Sparring</v>
      </c>
      <c r="F572" s="1" t="str">
        <f>VLOOKUP(athlete_entries[[#This Row],[CATEGORY]],Categories!$A$1:$F$106,4,FALSE)</f>
        <v>Youth</v>
      </c>
      <c r="G572" s="1" t="str">
        <f>VLOOKUP(athlete_entries[[#This Row],[CATEGORY]],Categories!$A$1:$F$106,5,FALSE)</f>
        <v>Female</v>
      </c>
      <c r="H572" s="1" t="str">
        <f>VLOOKUP(athlete_entries[[#This Row],[CATEGORY]],Categories!$A$1:$F$106,6,FALSE)</f>
        <v>A D01-D06</v>
      </c>
      <c r="I572" s="1" t="str">
        <f t="array" ref="I572">_xlfn.IFNA(INDEX(Results__5[#All],MATCH(athlete_entries[[#This Row],[CATEGORY]]&amp;athlete_entries[[#This Row],[Name]],Results__5[[#All],[Category]]&amp;Results__5[[#All],[Name]],0),MATCH(athlete_entries[[#Headers],[Result]],Results__5[#Headers],0)),"0. None")</f>
        <v>0. None</v>
      </c>
      <c r="J572" s="1" t="str">
        <f>IF(AND(athlete_entries[[#This Row],[Result]]="2. Silver",K572=2),"0. None",IF(AND(athlete_entries[[#This Row],[Result]]="3. Bronze",K572=3),"0. None",athlete_entries[[#This Row],[Result]]))</f>
        <v>0. None</v>
      </c>
      <c r="K572" s="1">
        <f>INDEX(Categories_and_entries__2[[#All],[Category]:[Entries]],MATCH(athlete_entries[[#This Row],[CATEGORY]],Categories_and_entries__2[[#All],[Category]],0),MATCH("Entries",Categories_and_entries__2[[#Headers],[Category]:[Entries]],0))</f>
        <v>5</v>
      </c>
      <c r="L572" s="1">
        <f>COUNTIFS(athlete_entries[CATEGORY],athlete_entries[[#This Row],[CATEGORY]],athlete_entries[Club Full],athlete_entries[[#This Row],[Club Full]])</f>
        <v>1</v>
      </c>
      <c r="M572" s="1" t="str">
        <f>INDEX(Participation_Count_Clubs__24[#All],MATCH(athlete_entries[[#This Row],[Club Full]],Participation_Count_Clubs__24[[#All],[Club Full]],0),MATCH("Club Size Entries",Participation_Count_Clubs__24[#Headers],0))</f>
        <v>L</v>
      </c>
    </row>
    <row r="573" spans="1:13" x14ac:dyDescent="0.25">
      <c r="A573" t="s">
        <v>44</v>
      </c>
      <c r="B573" t="s">
        <v>516</v>
      </c>
      <c r="C573" t="s">
        <v>199</v>
      </c>
      <c r="D573" s="1" t="str">
        <f>VLOOKUP(athlete_entries[[#This Row],[CATEGORY]],Categories!$A$1:$F$106,2,FALSE)</f>
        <v>Individual</v>
      </c>
      <c r="E573" s="1" t="str">
        <f>VLOOKUP(athlete_entries[[#This Row],[CATEGORY]],Categories!$A$1:$F$106,3,FALSE)</f>
        <v>Sparring</v>
      </c>
      <c r="F573" s="1" t="str">
        <f>VLOOKUP(athlete_entries[[#This Row],[CATEGORY]],Categories!$A$1:$F$106,4,FALSE)</f>
        <v>Youth</v>
      </c>
      <c r="G573" s="1" t="str">
        <f>VLOOKUP(athlete_entries[[#This Row],[CATEGORY]],Categories!$A$1:$F$106,5,FALSE)</f>
        <v>Female</v>
      </c>
      <c r="H573" s="1" t="str">
        <f>VLOOKUP(athlete_entries[[#This Row],[CATEGORY]],Categories!$A$1:$F$106,6,FALSE)</f>
        <v>C G10-G05</v>
      </c>
      <c r="I573" s="1" t="str">
        <f t="array" ref="I573">_xlfn.IFNA(INDEX(Results__5[#All],MATCH(athlete_entries[[#This Row],[CATEGORY]]&amp;athlete_entries[[#This Row],[Name]],Results__5[[#All],[Category]]&amp;Results__5[[#All],[Name]],0),MATCH(athlete_entries[[#Headers],[Result]],Results__5[#Headers],0)),"0. None")</f>
        <v>0. None</v>
      </c>
      <c r="J573" s="1" t="str">
        <f>IF(AND(athlete_entries[[#This Row],[Result]]="2. Silver",K573=2),"0. None",IF(AND(athlete_entries[[#This Row],[Result]]="3. Bronze",K573=3),"0. None",athlete_entries[[#This Row],[Result]]))</f>
        <v>0. None</v>
      </c>
      <c r="K573" s="1">
        <f>INDEX(Categories_and_entries__2[[#All],[Category]:[Entries]],MATCH(athlete_entries[[#This Row],[CATEGORY]],Categories_and_entries__2[[#All],[Category]],0),MATCH("Entries",Categories_and_entries__2[[#Headers],[Category]:[Entries]],0))</f>
        <v>11</v>
      </c>
      <c r="L573" s="1">
        <f>COUNTIFS(athlete_entries[CATEGORY],athlete_entries[[#This Row],[CATEGORY]],athlete_entries[Club Full],athlete_entries[[#This Row],[Club Full]])</f>
        <v>1</v>
      </c>
      <c r="M573" s="1" t="str">
        <f>INDEX(Participation_Count_Clubs__24[#All],MATCH(athlete_entries[[#This Row],[Club Full]],Participation_Count_Clubs__24[[#All],[Club Full]],0),MATCH("Club Size Entries",Participation_Count_Clubs__24[#Headers],0))</f>
        <v>L</v>
      </c>
    </row>
    <row r="574" spans="1:13" x14ac:dyDescent="0.25">
      <c r="A574" t="s">
        <v>46</v>
      </c>
      <c r="B574" t="s">
        <v>595</v>
      </c>
      <c r="C574" t="s">
        <v>199</v>
      </c>
      <c r="D574" s="1" t="str">
        <f>VLOOKUP(athlete_entries[[#This Row],[CATEGORY]],Categories!$A$1:$F$106,2,FALSE)</f>
        <v>Individual</v>
      </c>
      <c r="E574" s="1" t="str">
        <f>VLOOKUP(athlete_entries[[#This Row],[CATEGORY]],Categories!$A$1:$F$106,3,FALSE)</f>
        <v>Sparring</v>
      </c>
      <c r="F574" s="1" t="str">
        <f>VLOOKUP(athlete_entries[[#This Row],[CATEGORY]],Categories!$A$1:$F$106,4,FALSE)</f>
        <v>Youth</v>
      </c>
      <c r="G574" s="1" t="str">
        <f>VLOOKUP(athlete_entries[[#This Row],[CATEGORY]],Categories!$A$1:$F$106,5,FALSE)</f>
        <v>Female</v>
      </c>
      <c r="H574" s="1" t="str">
        <f>VLOOKUP(athlete_entries[[#This Row],[CATEGORY]],Categories!$A$1:$F$106,6,FALSE)</f>
        <v>C G10-G05</v>
      </c>
      <c r="I574" s="1" t="str">
        <f t="array" ref="I574">_xlfn.IFNA(INDEX(Results__5[#All],MATCH(athlete_entries[[#This Row],[CATEGORY]]&amp;athlete_entries[[#This Row],[Name]],Results__5[[#All],[Category]]&amp;Results__5[[#All],[Name]],0),MATCH(athlete_entries[[#Headers],[Result]],Results__5[#Headers],0)),"0. None")</f>
        <v>0. None</v>
      </c>
      <c r="J574" s="1" t="str">
        <f>IF(AND(athlete_entries[[#This Row],[Result]]="2. Silver",K574=2),"0. None",IF(AND(athlete_entries[[#This Row],[Result]]="3. Bronze",K574=3),"0. None",athlete_entries[[#This Row],[Result]]))</f>
        <v>0. None</v>
      </c>
      <c r="K574" s="1">
        <f>INDEX(Categories_and_entries__2[[#All],[Category]:[Entries]],MATCH(athlete_entries[[#This Row],[CATEGORY]],Categories_and_entries__2[[#All],[Category]],0),MATCH("Entries",Categories_and_entries__2[[#Headers],[Category]:[Entries]],0))</f>
        <v>20</v>
      </c>
      <c r="L574" s="1">
        <f>COUNTIFS(athlete_entries[CATEGORY],athlete_entries[[#This Row],[CATEGORY]],athlete_entries[Club Full],athlete_entries[[#This Row],[Club Full]])</f>
        <v>1</v>
      </c>
      <c r="M574" s="1" t="str">
        <f>INDEX(Participation_Count_Clubs__24[#All],MATCH(athlete_entries[[#This Row],[Club Full]],Participation_Count_Clubs__24[[#All],[Club Full]],0),MATCH("Club Size Entries",Participation_Count_Clubs__24[#Headers],0))</f>
        <v>L</v>
      </c>
    </row>
    <row r="575" spans="1:13" x14ac:dyDescent="0.25">
      <c r="A575" t="s">
        <v>53</v>
      </c>
      <c r="B575" t="s">
        <v>521</v>
      </c>
      <c r="C575" t="s">
        <v>199</v>
      </c>
      <c r="D575" s="1" t="str">
        <f>VLOOKUP(athlete_entries[[#This Row],[CATEGORY]],Categories!$A$1:$F$106,2,FALSE)</f>
        <v>Individual</v>
      </c>
      <c r="E575" s="1" t="str">
        <f>VLOOKUP(athlete_entries[[#This Row],[CATEGORY]],Categories!$A$1:$F$106,3,FALSE)</f>
        <v>Sparring</v>
      </c>
      <c r="F575" s="1" t="str">
        <f>VLOOKUP(athlete_entries[[#This Row],[CATEGORY]],Categories!$A$1:$F$106,4,FALSE)</f>
        <v>Youth</v>
      </c>
      <c r="G575" s="1" t="str">
        <f>VLOOKUP(athlete_entries[[#This Row],[CATEGORY]],Categories!$A$1:$F$106,5,FALSE)</f>
        <v>Male</v>
      </c>
      <c r="H575" s="1" t="str">
        <f>VLOOKUP(athlete_entries[[#This Row],[CATEGORY]],Categories!$A$1:$F$106,6,FALSE)</f>
        <v>C G10-G05</v>
      </c>
      <c r="I575" s="1" t="str">
        <f t="array" ref="I575">_xlfn.IFNA(INDEX(Results__5[#All],MATCH(athlete_entries[[#This Row],[CATEGORY]]&amp;athlete_entries[[#This Row],[Name]],Results__5[[#All],[Category]]&amp;Results__5[[#All],[Name]],0),MATCH(athlete_entries[[#Headers],[Result]],Results__5[#Headers],0)),"0. None")</f>
        <v>0. None</v>
      </c>
      <c r="J575" s="1" t="str">
        <f>IF(AND(athlete_entries[[#This Row],[Result]]="2. Silver",K575=2),"0. None",IF(AND(athlete_entries[[#This Row],[Result]]="3. Bronze",K575=3),"0. None",athlete_entries[[#This Row],[Result]]))</f>
        <v>0. None</v>
      </c>
      <c r="K575" s="1">
        <f>INDEX(Categories_and_entries__2[[#All],[Category]:[Entries]],MATCH(athlete_entries[[#This Row],[CATEGORY]],Categories_and_entries__2[[#All],[Category]],0),MATCH("Entries",Categories_and_entries__2[[#Headers],[Category]:[Entries]],0))</f>
        <v>15</v>
      </c>
      <c r="L575" s="1">
        <f>COUNTIFS(athlete_entries[CATEGORY],athlete_entries[[#This Row],[CATEGORY]],athlete_entries[Club Full],athlete_entries[[#This Row],[Club Full]])</f>
        <v>1</v>
      </c>
      <c r="M575" s="1" t="str">
        <f>INDEX(Participation_Count_Clubs__24[#All],MATCH(athlete_entries[[#This Row],[Club Full]],Participation_Count_Clubs__24[[#All],[Club Full]],0),MATCH("Club Size Entries",Participation_Count_Clubs__24[#Headers],0))</f>
        <v>L</v>
      </c>
    </row>
    <row r="576" spans="1:13" x14ac:dyDescent="0.25">
      <c r="A576" t="s">
        <v>54</v>
      </c>
      <c r="B576" t="s">
        <v>635</v>
      </c>
      <c r="C576" t="s">
        <v>199</v>
      </c>
      <c r="D576" s="1" t="str">
        <f>VLOOKUP(athlete_entries[[#This Row],[CATEGORY]],Categories!$A$1:$F$106,2,FALSE)</f>
        <v>Individual</v>
      </c>
      <c r="E576" s="1" t="str">
        <f>VLOOKUP(athlete_entries[[#This Row],[CATEGORY]],Categories!$A$1:$F$106,3,FALSE)</f>
        <v>Sparring</v>
      </c>
      <c r="F576" s="1" t="str">
        <f>VLOOKUP(athlete_entries[[#This Row],[CATEGORY]],Categories!$A$1:$F$106,4,FALSE)</f>
        <v>Youth</v>
      </c>
      <c r="G576" s="1" t="str">
        <f>VLOOKUP(athlete_entries[[#This Row],[CATEGORY]],Categories!$A$1:$F$106,5,FALSE)</f>
        <v>Male</v>
      </c>
      <c r="H576" s="1" t="str">
        <f>VLOOKUP(athlete_entries[[#This Row],[CATEGORY]],Categories!$A$1:$F$106,6,FALSE)</f>
        <v>C G10-G05</v>
      </c>
      <c r="I576" s="1" t="str">
        <f t="array" ref="I576">_xlfn.IFNA(INDEX(Results__5[#All],MATCH(athlete_entries[[#This Row],[CATEGORY]]&amp;athlete_entries[[#This Row],[Name]],Results__5[[#All],[Category]]&amp;Results__5[[#All],[Name]],0),MATCH(athlete_entries[[#Headers],[Result]],Results__5[#Headers],0)),"0. None")</f>
        <v>0. None</v>
      </c>
      <c r="J576" s="1" t="str">
        <f>IF(AND(athlete_entries[[#This Row],[Result]]="2. Silver",K576=2),"0. None",IF(AND(athlete_entries[[#This Row],[Result]]="3. Bronze",K576=3),"0. None",athlete_entries[[#This Row],[Result]]))</f>
        <v>0. None</v>
      </c>
      <c r="K576" s="1">
        <f>INDEX(Categories_and_entries__2[[#All],[Category]:[Entries]],MATCH(athlete_entries[[#This Row],[CATEGORY]],Categories_and_entries__2[[#All],[Category]],0),MATCH("Entries",Categories_and_entries__2[[#Headers],[Category]:[Entries]],0))</f>
        <v>16</v>
      </c>
      <c r="L576" s="1">
        <f>COUNTIFS(athlete_entries[CATEGORY],athlete_entries[[#This Row],[CATEGORY]],athlete_entries[Club Full],athlete_entries[[#This Row],[Club Full]])</f>
        <v>1</v>
      </c>
      <c r="M576" s="1" t="str">
        <f>INDEX(Participation_Count_Clubs__24[#All],MATCH(athlete_entries[[#This Row],[Club Full]],Participation_Count_Clubs__24[[#All],[Club Full]],0),MATCH("Club Size Entries",Participation_Count_Clubs__24[#Headers],0))</f>
        <v>L</v>
      </c>
    </row>
    <row r="577" spans="1:13" x14ac:dyDescent="0.25">
      <c r="A577" t="s">
        <v>70</v>
      </c>
      <c r="B577" t="s">
        <v>652</v>
      </c>
      <c r="C577" t="s">
        <v>199</v>
      </c>
      <c r="D577" s="1" t="str">
        <f>VLOOKUP(athlete_entries[[#This Row],[CATEGORY]],Categories!$A$1:$F$106,2,FALSE)</f>
        <v>Individual</v>
      </c>
      <c r="E577" s="1" t="str">
        <f>VLOOKUP(athlete_entries[[#This Row],[CATEGORY]],Categories!$A$1:$F$106,3,FALSE)</f>
        <v>Sparring</v>
      </c>
      <c r="F577" s="1" t="str">
        <f>VLOOKUP(athlete_entries[[#This Row],[CATEGORY]],Categories!$A$1:$F$106,4,FALSE)</f>
        <v>Junior</v>
      </c>
      <c r="G577" s="1" t="str">
        <f>VLOOKUP(athlete_entries[[#This Row],[CATEGORY]],Categories!$A$1:$F$106,5,FALSE)</f>
        <v>Male</v>
      </c>
      <c r="H577" s="1" t="str">
        <f>VLOOKUP(athlete_entries[[#This Row],[CATEGORY]],Categories!$A$1:$F$106,6,FALSE)</f>
        <v>A D01-D06</v>
      </c>
      <c r="I577" s="1" t="str">
        <f t="array" ref="I577">_xlfn.IFNA(INDEX(Results__5[#All],MATCH(athlete_entries[[#This Row],[CATEGORY]]&amp;athlete_entries[[#This Row],[Name]],Results__5[[#All],[Category]]&amp;Results__5[[#All],[Name]],0),MATCH(athlete_entries[[#Headers],[Result]],Results__5[#Headers],0)),"0. None")</f>
        <v>0. None</v>
      </c>
      <c r="J577" s="1" t="str">
        <f>IF(AND(athlete_entries[[#This Row],[Result]]="2. Silver",K577=2),"0. None",IF(AND(athlete_entries[[#This Row],[Result]]="3. Bronze",K577=3),"0. None",athlete_entries[[#This Row],[Result]]))</f>
        <v>0. None</v>
      </c>
      <c r="K577" s="1">
        <f>INDEX(Categories_and_entries__2[[#All],[Category]:[Entries]],MATCH(athlete_entries[[#This Row],[CATEGORY]],Categories_and_entries__2[[#All],[Category]],0),MATCH("Entries",Categories_and_entries__2[[#Headers],[Category]:[Entries]],0))</f>
        <v>10</v>
      </c>
      <c r="L577" s="1">
        <f>COUNTIFS(athlete_entries[CATEGORY],athlete_entries[[#This Row],[CATEGORY]],athlete_entries[Club Full],athlete_entries[[#This Row],[Club Full]])</f>
        <v>1</v>
      </c>
      <c r="M577" s="1" t="str">
        <f>INDEX(Participation_Count_Clubs__24[#All],MATCH(athlete_entries[[#This Row],[Club Full]],Participation_Count_Clubs__24[[#All],[Club Full]],0),MATCH("Club Size Entries",Participation_Count_Clubs__24[#Headers],0))</f>
        <v>L</v>
      </c>
    </row>
    <row r="578" spans="1:13" x14ac:dyDescent="0.25">
      <c r="A578" t="s">
        <v>71</v>
      </c>
      <c r="B578" t="s">
        <v>249</v>
      </c>
      <c r="C578" t="s">
        <v>199</v>
      </c>
      <c r="D578" s="1" t="str">
        <f>VLOOKUP(athlete_entries[[#This Row],[CATEGORY]],Categories!$A$1:$F$106,2,FALSE)</f>
        <v>Individual</v>
      </c>
      <c r="E578" s="1" t="str">
        <f>VLOOKUP(athlete_entries[[#This Row],[CATEGORY]],Categories!$A$1:$F$106,3,FALSE)</f>
        <v>Sparring</v>
      </c>
      <c r="F578" s="1" t="str">
        <f>VLOOKUP(athlete_entries[[#This Row],[CATEGORY]],Categories!$A$1:$F$106,4,FALSE)</f>
        <v>Junior</v>
      </c>
      <c r="G578" s="1" t="str">
        <f>VLOOKUP(athlete_entries[[#This Row],[CATEGORY]],Categories!$A$1:$F$106,5,FALSE)</f>
        <v>Male</v>
      </c>
      <c r="H578" s="1" t="str">
        <f>VLOOKUP(athlete_entries[[#This Row],[CATEGORY]],Categories!$A$1:$F$106,6,FALSE)</f>
        <v>A+B G04-D06</v>
      </c>
      <c r="I578" s="1" t="str">
        <f t="array" ref="I578">_xlfn.IFNA(INDEX(Results__5[#All],MATCH(athlete_entries[[#This Row],[CATEGORY]]&amp;athlete_entries[[#This Row],[Name]],Results__5[[#All],[Category]]&amp;Results__5[[#All],[Name]],0),MATCH(athlete_entries[[#Headers],[Result]],Results__5[#Headers],0)),"0. None")</f>
        <v>0. None</v>
      </c>
      <c r="J578" s="1" t="str">
        <f>IF(AND(athlete_entries[[#This Row],[Result]]="2. Silver",K578=2),"0. None",IF(AND(athlete_entries[[#This Row],[Result]]="3. Bronze",K578=3),"0. None",athlete_entries[[#This Row],[Result]]))</f>
        <v>0. None</v>
      </c>
      <c r="K578" s="1">
        <f>INDEX(Categories_and_entries__2[[#All],[Category]:[Entries]],MATCH(athlete_entries[[#This Row],[CATEGORY]],Categories_and_entries__2[[#All],[Category]],0),MATCH("Entries",Categories_and_entries__2[[#Headers],[Category]:[Entries]],0))</f>
        <v>10</v>
      </c>
      <c r="L578" s="1">
        <f>COUNTIFS(athlete_entries[CATEGORY],athlete_entries[[#This Row],[CATEGORY]],athlete_entries[Club Full],athlete_entries[[#This Row],[Club Full]])</f>
        <v>2</v>
      </c>
      <c r="M578" s="1" t="str">
        <f>INDEX(Participation_Count_Clubs__24[#All],MATCH(athlete_entries[[#This Row],[Club Full]],Participation_Count_Clubs__24[[#All],[Club Full]],0),MATCH("Club Size Entries",Participation_Count_Clubs__24[#Headers],0))</f>
        <v>L</v>
      </c>
    </row>
    <row r="579" spans="1:13" x14ac:dyDescent="0.25">
      <c r="A579" t="s">
        <v>71</v>
      </c>
      <c r="B579" t="s">
        <v>198</v>
      </c>
      <c r="C579" t="s">
        <v>199</v>
      </c>
      <c r="D579" s="1" t="str">
        <f>VLOOKUP(athlete_entries[[#This Row],[CATEGORY]],Categories!$A$1:$F$106,2,FALSE)</f>
        <v>Individual</v>
      </c>
      <c r="E579" s="1" t="str">
        <f>VLOOKUP(athlete_entries[[#This Row],[CATEGORY]],Categories!$A$1:$F$106,3,FALSE)</f>
        <v>Sparring</v>
      </c>
      <c r="F579" s="1" t="str">
        <f>VLOOKUP(athlete_entries[[#This Row],[CATEGORY]],Categories!$A$1:$F$106,4,FALSE)</f>
        <v>Junior</v>
      </c>
      <c r="G579" s="1" t="str">
        <f>VLOOKUP(athlete_entries[[#This Row],[CATEGORY]],Categories!$A$1:$F$106,5,FALSE)</f>
        <v>Male</v>
      </c>
      <c r="H579" s="1" t="str">
        <f>VLOOKUP(athlete_entries[[#This Row],[CATEGORY]],Categories!$A$1:$F$106,6,FALSE)</f>
        <v>A+B G04-D06</v>
      </c>
      <c r="I579" s="1" t="str">
        <f t="array" ref="I579">_xlfn.IFNA(INDEX(Results__5[#All],MATCH(athlete_entries[[#This Row],[CATEGORY]]&amp;athlete_entries[[#This Row],[Name]],Results__5[[#All],[Category]]&amp;Results__5[[#All],[Name]],0),MATCH(athlete_entries[[#Headers],[Result]],Results__5[#Headers],0)),"0. None")</f>
        <v>1. Gold</v>
      </c>
      <c r="J579" s="1" t="str">
        <f>IF(AND(athlete_entries[[#This Row],[Result]]="2. Silver",K579=2),"0. None",IF(AND(athlete_entries[[#This Row],[Result]]="3. Bronze",K579=3),"0. None",athlete_entries[[#This Row],[Result]]))</f>
        <v>1. Gold</v>
      </c>
      <c r="K579" s="1">
        <f>INDEX(Categories_and_entries__2[[#All],[Category]:[Entries]],MATCH(athlete_entries[[#This Row],[CATEGORY]],Categories_and_entries__2[[#All],[Category]],0),MATCH("Entries",Categories_and_entries__2[[#Headers],[Category]:[Entries]],0))</f>
        <v>10</v>
      </c>
      <c r="L579" s="1">
        <f>COUNTIFS(athlete_entries[CATEGORY],athlete_entries[[#This Row],[CATEGORY]],athlete_entries[Club Full],athlete_entries[[#This Row],[Club Full]])</f>
        <v>2</v>
      </c>
      <c r="M579" s="1" t="str">
        <f>INDEX(Participation_Count_Clubs__24[#All],MATCH(athlete_entries[[#This Row],[Club Full]],Participation_Count_Clubs__24[[#All],[Club Full]],0),MATCH("Club Size Entries",Participation_Count_Clubs__24[#Headers],0))</f>
        <v>L</v>
      </c>
    </row>
    <row r="580" spans="1:13" x14ac:dyDescent="0.25">
      <c r="A580" t="s">
        <v>96</v>
      </c>
      <c r="B580" t="s">
        <v>198</v>
      </c>
      <c r="C580" t="s">
        <v>199</v>
      </c>
      <c r="D580" s="1" t="str">
        <f>VLOOKUP(athlete_entries[[#This Row],[CATEGORY]],Categories!$A$1:$F$106,2,FALSE)</f>
        <v>Individual</v>
      </c>
      <c r="E580" s="1" t="str">
        <f>VLOOKUP(athlete_entries[[#This Row],[CATEGORY]],Categories!$A$1:$F$106,3,FALSE)</f>
        <v>Sparring</v>
      </c>
      <c r="F580" s="1" t="str">
        <f>VLOOKUP(athlete_entries[[#This Row],[CATEGORY]],Categories!$A$1:$F$106,4,FALSE)</f>
        <v>Junior</v>
      </c>
      <c r="G580" s="1" t="str">
        <f>VLOOKUP(athlete_entries[[#This Row],[CATEGORY]],Categories!$A$1:$F$106,5,FALSE)</f>
        <v>Male</v>
      </c>
      <c r="H580" s="1" t="str">
        <f>VLOOKUP(athlete_entries[[#This Row],[CATEGORY]],Categories!$A$1:$F$106,6,FALSE)</f>
        <v>A+B G04-D06</v>
      </c>
      <c r="I580" s="1" t="str">
        <f t="array" ref="I580">_xlfn.IFNA(INDEX(Results__5[#All],MATCH(athlete_entries[[#This Row],[CATEGORY]]&amp;athlete_entries[[#This Row],[Name]],Results__5[[#All],[Category]]&amp;Results__5[[#All],[Name]],0),MATCH(athlete_entries[[#Headers],[Result]],Results__5[#Headers],0)),"0. None")</f>
        <v>2. Silver</v>
      </c>
      <c r="J580" s="1" t="str">
        <f>IF(AND(athlete_entries[[#This Row],[Result]]="2. Silver",K580=2),"0. None",IF(AND(athlete_entries[[#This Row],[Result]]="3. Bronze",K580=3),"0. None",athlete_entries[[#This Row],[Result]]))</f>
        <v>2. Silver</v>
      </c>
      <c r="K580" s="1">
        <f>INDEX(Categories_and_entries__2[[#All],[Category]:[Entries]],MATCH(athlete_entries[[#This Row],[CATEGORY]],Categories_and_entries__2[[#All],[Category]],0),MATCH("Entries",Categories_and_entries__2[[#Headers],[Category]:[Entries]],0))</f>
        <v>18</v>
      </c>
      <c r="L580" s="1">
        <f>COUNTIFS(athlete_entries[CATEGORY],athlete_entries[[#This Row],[CATEGORY]],athlete_entries[Club Full],athlete_entries[[#This Row],[Club Full]])</f>
        <v>1</v>
      </c>
      <c r="M580" s="1" t="str">
        <f>INDEX(Participation_Count_Clubs__24[#All],MATCH(athlete_entries[[#This Row],[Club Full]],Participation_Count_Clubs__24[[#All],[Club Full]],0),MATCH("Club Size Entries",Participation_Count_Clubs__24[#Headers],0))</f>
        <v>L</v>
      </c>
    </row>
    <row r="581" spans="1:13" x14ac:dyDescent="0.25">
      <c r="A581" t="s">
        <v>3</v>
      </c>
      <c r="B581" t="s">
        <v>354</v>
      </c>
      <c r="C581" t="s">
        <v>221</v>
      </c>
      <c r="D581" s="1" t="str">
        <f>VLOOKUP(athlete_entries[[#This Row],[CATEGORY]],Categories!$A$1:$F$106,2,FALSE)</f>
        <v>Individual</v>
      </c>
      <c r="E581" s="1" t="str">
        <f>VLOOKUP(athlete_entries[[#This Row],[CATEGORY]],Categories!$A$1:$F$106,3,FALSE)</f>
        <v>Patterns</v>
      </c>
      <c r="F581" s="1" t="str">
        <f>VLOOKUP(athlete_entries[[#This Row],[CATEGORY]],Categories!$A$1:$F$106,4,FALSE)</f>
        <v>Youth</v>
      </c>
      <c r="G581" s="1" t="str">
        <f>VLOOKUP(athlete_entries[[#This Row],[CATEGORY]],Categories!$A$1:$F$106,5,FALSE)</f>
        <v>Female</v>
      </c>
      <c r="H581" s="1" t="str">
        <f>VLOOKUP(athlete_entries[[#This Row],[CATEGORY]],Categories!$A$1:$F$106,6,FALSE)</f>
        <v>C G10-G05</v>
      </c>
      <c r="I581" s="1" t="str">
        <f t="array" ref="I581">_xlfn.IFNA(INDEX(Results__5[#All],MATCH(athlete_entries[[#This Row],[CATEGORY]]&amp;athlete_entries[[#This Row],[Name]],Results__5[[#All],[Category]]&amp;Results__5[[#All],[Name]],0),MATCH(athlete_entries[[#Headers],[Result]],Results__5[#Headers],0)),"0. None")</f>
        <v>0. None</v>
      </c>
      <c r="J581" s="1" t="str">
        <f>IF(AND(athlete_entries[[#This Row],[Result]]="2. Silver",K581=2),"0. None",IF(AND(athlete_entries[[#This Row],[Result]]="3. Bronze",K581=3),"0. None",athlete_entries[[#This Row],[Result]]))</f>
        <v>0. None</v>
      </c>
      <c r="K581" s="1">
        <f>INDEX(Categories_and_entries__2[[#All],[Category]:[Entries]],MATCH(athlete_entries[[#This Row],[CATEGORY]],Categories_and_entries__2[[#All],[Category]],0),MATCH("Entries",Categories_and_entries__2[[#Headers],[Category]:[Entries]],0))</f>
        <v>21</v>
      </c>
      <c r="L581" s="1">
        <f>COUNTIFS(athlete_entries[CATEGORY],athlete_entries[[#This Row],[CATEGORY]],athlete_entries[Club Full],athlete_entries[[#This Row],[Club Full]])</f>
        <v>3</v>
      </c>
      <c r="M581" s="1" t="str">
        <f>INDEX(Participation_Count_Clubs__24[#All],MATCH(athlete_entries[[#This Row],[Club Full]],Participation_Count_Clubs__24[[#All],[Club Full]],0),MATCH("Club Size Entries",Participation_Count_Clubs__24[#Headers],0))</f>
        <v>L</v>
      </c>
    </row>
    <row r="582" spans="1:13" x14ac:dyDescent="0.25">
      <c r="A582" t="s">
        <v>3</v>
      </c>
      <c r="B582" t="s">
        <v>276</v>
      </c>
      <c r="C582" t="s">
        <v>221</v>
      </c>
      <c r="D582" s="1" t="str">
        <f>VLOOKUP(athlete_entries[[#This Row],[CATEGORY]],Categories!$A$1:$F$106,2,FALSE)</f>
        <v>Individual</v>
      </c>
      <c r="E582" s="1" t="str">
        <f>VLOOKUP(athlete_entries[[#This Row],[CATEGORY]],Categories!$A$1:$F$106,3,FALSE)</f>
        <v>Patterns</v>
      </c>
      <c r="F582" s="1" t="str">
        <f>VLOOKUP(athlete_entries[[#This Row],[CATEGORY]],Categories!$A$1:$F$106,4,FALSE)</f>
        <v>Youth</v>
      </c>
      <c r="G582" s="1" t="str">
        <f>VLOOKUP(athlete_entries[[#This Row],[CATEGORY]],Categories!$A$1:$F$106,5,FALSE)</f>
        <v>Female</v>
      </c>
      <c r="H582" s="1" t="str">
        <f>VLOOKUP(athlete_entries[[#This Row],[CATEGORY]],Categories!$A$1:$F$106,6,FALSE)</f>
        <v>C G10-G05</v>
      </c>
      <c r="I582" s="1" t="str">
        <f t="array" ref="I582">_xlfn.IFNA(INDEX(Results__5[#All],MATCH(athlete_entries[[#This Row],[CATEGORY]]&amp;athlete_entries[[#This Row],[Name]],Results__5[[#All],[Category]]&amp;Results__5[[#All],[Name]],0),MATCH(athlete_entries[[#Headers],[Result]],Results__5[#Headers],0)),"0. None")</f>
        <v>0. None</v>
      </c>
      <c r="J582" s="1" t="str">
        <f>IF(AND(athlete_entries[[#This Row],[Result]]="2. Silver",K582=2),"0. None",IF(AND(athlete_entries[[#This Row],[Result]]="3. Bronze",K582=3),"0. None",athlete_entries[[#This Row],[Result]]))</f>
        <v>0. None</v>
      </c>
      <c r="K582" s="1">
        <f>INDEX(Categories_and_entries__2[[#All],[Category]:[Entries]],MATCH(athlete_entries[[#This Row],[CATEGORY]],Categories_and_entries__2[[#All],[Category]],0),MATCH("Entries",Categories_and_entries__2[[#Headers],[Category]:[Entries]],0))</f>
        <v>21</v>
      </c>
      <c r="L582" s="1">
        <f>COUNTIFS(athlete_entries[CATEGORY],athlete_entries[[#This Row],[CATEGORY]],athlete_entries[Club Full],athlete_entries[[#This Row],[Club Full]])</f>
        <v>3</v>
      </c>
      <c r="M582" s="1" t="str">
        <f>INDEX(Participation_Count_Clubs__24[#All],MATCH(athlete_entries[[#This Row],[Club Full]],Participation_Count_Clubs__24[[#All],[Club Full]],0),MATCH("Club Size Entries",Participation_Count_Clubs__24[#Headers],0))</f>
        <v>L</v>
      </c>
    </row>
    <row r="583" spans="1:13" x14ac:dyDescent="0.25">
      <c r="A583" t="s">
        <v>3</v>
      </c>
      <c r="B583" t="s">
        <v>569</v>
      </c>
      <c r="C583" t="s">
        <v>221</v>
      </c>
      <c r="D583" s="1" t="str">
        <f>VLOOKUP(athlete_entries[[#This Row],[CATEGORY]],Categories!$A$1:$F$106,2,FALSE)</f>
        <v>Individual</v>
      </c>
      <c r="E583" s="1" t="str">
        <f>VLOOKUP(athlete_entries[[#This Row],[CATEGORY]],Categories!$A$1:$F$106,3,FALSE)</f>
        <v>Patterns</v>
      </c>
      <c r="F583" s="1" t="str">
        <f>VLOOKUP(athlete_entries[[#This Row],[CATEGORY]],Categories!$A$1:$F$106,4,FALSE)</f>
        <v>Youth</v>
      </c>
      <c r="G583" s="1" t="str">
        <f>VLOOKUP(athlete_entries[[#This Row],[CATEGORY]],Categories!$A$1:$F$106,5,FALSE)</f>
        <v>Female</v>
      </c>
      <c r="H583" s="1" t="str">
        <f>VLOOKUP(athlete_entries[[#This Row],[CATEGORY]],Categories!$A$1:$F$106,6,FALSE)</f>
        <v>C G10-G05</v>
      </c>
      <c r="I583" s="1" t="str">
        <f t="array" ref="I583">_xlfn.IFNA(INDEX(Results__5[#All],MATCH(athlete_entries[[#This Row],[CATEGORY]]&amp;athlete_entries[[#This Row],[Name]],Results__5[[#All],[Category]]&amp;Results__5[[#All],[Name]],0),MATCH(athlete_entries[[#Headers],[Result]],Results__5[#Headers],0)),"0. None")</f>
        <v>0. None</v>
      </c>
      <c r="J583" s="1" t="str">
        <f>IF(AND(athlete_entries[[#This Row],[Result]]="2. Silver",K583=2),"0. None",IF(AND(athlete_entries[[#This Row],[Result]]="3. Bronze",K583=3),"0. None",athlete_entries[[#This Row],[Result]]))</f>
        <v>0. None</v>
      </c>
      <c r="K583" s="1">
        <f>INDEX(Categories_and_entries__2[[#All],[Category]:[Entries]],MATCH(athlete_entries[[#This Row],[CATEGORY]],Categories_and_entries__2[[#All],[Category]],0),MATCH("Entries",Categories_and_entries__2[[#Headers],[Category]:[Entries]],0))</f>
        <v>21</v>
      </c>
      <c r="L583" s="1">
        <f>COUNTIFS(athlete_entries[CATEGORY],athlete_entries[[#This Row],[CATEGORY]],athlete_entries[Club Full],athlete_entries[[#This Row],[Club Full]])</f>
        <v>3</v>
      </c>
      <c r="M583" s="1" t="str">
        <f>INDEX(Participation_Count_Clubs__24[#All],MATCH(athlete_entries[[#This Row],[Club Full]],Participation_Count_Clubs__24[[#All],[Club Full]],0),MATCH("Club Size Entries",Participation_Count_Clubs__24[#Headers],0))</f>
        <v>L</v>
      </c>
    </row>
    <row r="584" spans="1:13" x14ac:dyDescent="0.25">
      <c r="A584" t="s">
        <v>5</v>
      </c>
      <c r="B584" t="s">
        <v>328</v>
      </c>
      <c r="C584" t="s">
        <v>221</v>
      </c>
      <c r="D584" s="1" t="str">
        <f>VLOOKUP(athlete_entries[[#This Row],[CATEGORY]],Categories!$A$1:$F$106,2,FALSE)</f>
        <v>Individual</v>
      </c>
      <c r="E584" s="1" t="str">
        <f>VLOOKUP(athlete_entries[[#This Row],[CATEGORY]],Categories!$A$1:$F$106,3,FALSE)</f>
        <v>Patterns</v>
      </c>
      <c r="F584" s="1" t="str">
        <f>VLOOKUP(athlete_entries[[#This Row],[CATEGORY]],Categories!$A$1:$F$106,4,FALSE)</f>
        <v>Youth</v>
      </c>
      <c r="G584" s="1" t="str">
        <f>VLOOKUP(athlete_entries[[#This Row],[CATEGORY]],Categories!$A$1:$F$106,5,FALSE)</f>
        <v>Female</v>
      </c>
      <c r="H584" s="1" t="str">
        <f>VLOOKUP(athlete_entries[[#This Row],[CATEGORY]],Categories!$A$1:$F$106,6,FALSE)</f>
        <v>C G10-G05</v>
      </c>
      <c r="I584" s="1" t="str">
        <f t="array" ref="I584">_xlfn.IFNA(INDEX(Results__5[#All],MATCH(athlete_entries[[#This Row],[CATEGORY]]&amp;athlete_entries[[#This Row],[Name]],Results__5[[#All],[Category]]&amp;Results__5[[#All],[Name]],0),MATCH(athlete_entries[[#Headers],[Result]],Results__5[#Headers],0)),"0. None")</f>
        <v>3. Bronze</v>
      </c>
      <c r="J584" s="1" t="str">
        <f>IF(AND(athlete_entries[[#This Row],[Result]]="2. Silver",K584=2),"0. None",IF(AND(athlete_entries[[#This Row],[Result]]="3. Bronze",K584=3),"0. None",athlete_entries[[#This Row],[Result]]))</f>
        <v>3. Bronze</v>
      </c>
      <c r="K584" s="1">
        <f>INDEX(Categories_and_entries__2[[#All],[Category]:[Entries]],MATCH(athlete_entries[[#This Row],[CATEGORY]],Categories_and_entries__2[[#All],[Category]],0),MATCH("Entries",Categories_and_entries__2[[#Headers],[Category]:[Entries]],0))</f>
        <v>22</v>
      </c>
      <c r="L584" s="1">
        <f>COUNTIFS(athlete_entries[CATEGORY],athlete_entries[[#This Row],[CATEGORY]],athlete_entries[Club Full],athlete_entries[[#This Row],[Club Full]])</f>
        <v>3</v>
      </c>
      <c r="M584" s="1" t="str">
        <f>INDEX(Participation_Count_Clubs__24[#All],MATCH(athlete_entries[[#This Row],[Club Full]],Participation_Count_Clubs__24[[#All],[Club Full]],0),MATCH("Club Size Entries",Participation_Count_Clubs__24[#Headers],0))</f>
        <v>L</v>
      </c>
    </row>
    <row r="585" spans="1:13" x14ac:dyDescent="0.25">
      <c r="A585" t="s">
        <v>5</v>
      </c>
      <c r="B585" t="s">
        <v>596</v>
      </c>
      <c r="C585" t="s">
        <v>221</v>
      </c>
      <c r="D585" s="1" t="str">
        <f>VLOOKUP(athlete_entries[[#This Row],[CATEGORY]],Categories!$A$1:$F$106,2,FALSE)</f>
        <v>Individual</v>
      </c>
      <c r="E585" s="1" t="str">
        <f>VLOOKUP(athlete_entries[[#This Row],[CATEGORY]],Categories!$A$1:$F$106,3,FALSE)</f>
        <v>Patterns</v>
      </c>
      <c r="F585" s="1" t="str">
        <f>VLOOKUP(athlete_entries[[#This Row],[CATEGORY]],Categories!$A$1:$F$106,4,FALSE)</f>
        <v>Youth</v>
      </c>
      <c r="G585" s="1" t="str">
        <f>VLOOKUP(athlete_entries[[#This Row],[CATEGORY]],Categories!$A$1:$F$106,5,FALSE)</f>
        <v>Female</v>
      </c>
      <c r="H585" s="1" t="str">
        <f>VLOOKUP(athlete_entries[[#This Row],[CATEGORY]],Categories!$A$1:$F$106,6,FALSE)</f>
        <v>C G10-G05</v>
      </c>
      <c r="I585" s="1" t="str">
        <f t="array" ref="I585">_xlfn.IFNA(INDEX(Results__5[#All],MATCH(athlete_entries[[#This Row],[CATEGORY]]&amp;athlete_entries[[#This Row],[Name]],Results__5[[#All],[Category]]&amp;Results__5[[#All],[Name]],0),MATCH(athlete_entries[[#Headers],[Result]],Results__5[#Headers],0)),"0. None")</f>
        <v>0. None</v>
      </c>
      <c r="J585" s="1" t="str">
        <f>IF(AND(athlete_entries[[#This Row],[Result]]="2. Silver",K585=2),"0. None",IF(AND(athlete_entries[[#This Row],[Result]]="3. Bronze",K585=3),"0. None",athlete_entries[[#This Row],[Result]]))</f>
        <v>0. None</v>
      </c>
      <c r="K585" s="1">
        <f>INDEX(Categories_and_entries__2[[#All],[Category]:[Entries]],MATCH(athlete_entries[[#This Row],[CATEGORY]],Categories_and_entries__2[[#All],[Category]],0),MATCH("Entries",Categories_and_entries__2[[#Headers],[Category]:[Entries]],0))</f>
        <v>22</v>
      </c>
      <c r="L585" s="1">
        <f>COUNTIFS(athlete_entries[CATEGORY],athlete_entries[[#This Row],[CATEGORY]],athlete_entries[Club Full],athlete_entries[[#This Row],[Club Full]])</f>
        <v>3</v>
      </c>
      <c r="M585" s="1" t="str">
        <f>INDEX(Participation_Count_Clubs__24[#All],MATCH(athlete_entries[[#This Row],[Club Full]],Participation_Count_Clubs__24[[#All],[Club Full]],0),MATCH("Club Size Entries",Participation_Count_Clubs__24[#Headers],0))</f>
        <v>L</v>
      </c>
    </row>
    <row r="586" spans="1:13" x14ac:dyDescent="0.25">
      <c r="A586" t="s">
        <v>5</v>
      </c>
      <c r="B586" t="s">
        <v>597</v>
      </c>
      <c r="C586" t="s">
        <v>221</v>
      </c>
      <c r="D586" s="1" t="str">
        <f>VLOOKUP(athlete_entries[[#This Row],[CATEGORY]],Categories!$A$1:$F$106,2,FALSE)</f>
        <v>Individual</v>
      </c>
      <c r="E586" s="1" t="str">
        <f>VLOOKUP(athlete_entries[[#This Row],[CATEGORY]],Categories!$A$1:$F$106,3,FALSE)</f>
        <v>Patterns</v>
      </c>
      <c r="F586" s="1" t="str">
        <f>VLOOKUP(athlete_entries[[#This Row],[CATEGORY]],Categories!$A$1:$F$106,4,FALSE)</f>
        <v>Youth</v>
      </c>
      <c r="G586" s="1" t="str">
        <f>VLOOKUP(athlete_entries[[#This Row],[CATEGORY]],Categories!$A$1:$F$106,5,FALSE)</f>
        <v>Female</v>
      </c>
      <c r="H586" s="1" t="str">
        <f>VLOOKUP(athlete_entries[[#This Row],[CATEGORY]],Categories!$A$1:$F$106,6,FALSE)</f>
        <v>C G10-G05</v>
      </c>
      <c r="I586" s="1" t="str">
        <f t="array" ref="I586">_xlfn.IFNA(INDEX(Results__5[#All],MATCH(athlete_entries[[#This Row],[CATEGORY]]&amp;athlete_entries[[#This Row],[Name]],Results__5[[#All],[Category]]&amp;Results__5[[#All],[Name]],0),MATCH(athlete_entries[[#Headers],[Result]],Results__5[#Headers],0)),"0. None")</f>
        <v>0. None</v>
      </c>
      <c r="J586" s="1" t="str">
        <f>IF(AND(athlete_entries[[#This Row],[Result]]="2. Silver",K586=2),"0. None",IF(AND(athlete_entries[[#This Row],[Result]]="3. Bronze",K586=3),"0. None",athlete_entries[[#This Row],[Result]]))</f>
        <v>0. None</v>
      </c>
      <c r="K586" s="1">
        <f>INDEX(Categories_and_entries__2[[#All],[Category]:[Entries]],MATCH(athlete_entries[[#This Row],[CATEGORY]],Categories_and_entries__2[[#All],[Category]],0),MATCH("Entries",Categories_and_entries__2[[#Headers],[Category]:[Entries]],0))</f>
        <v>22</v>
      </c>
      <c r="L586" s="1">
        <f>COUNTIFS(athlete_entries[CATEGORY],athlete_entries[[#This Row],[CATEGORY]],athlete_entries[Club Full],athlete_entries[[#This Row],[Club Full]])</f>
        <v>3</v>
      </c>
      <c r="M586" s="1" t="str">
        <f>INDEX(Participation_Count_Clubs__24[#All],MATCH(athlete_entries[[#This Row],[Club Full]],Participation_Count_Clubs__24[[#All],[Club Full]],0),MATCH("Club Size Entries",Participation_Count_Clubs__24[#Headers],0))</f>
        <v>L</v>
      </c>
    </row>
    <row r="587" spans="1:13" x14ac:dyDescent="0.25">
      <c r="A587" t="s">
        <v>9</v>
      </c>
      <c r="B587" t="s">
        <v>623</v>
      </c>
      <c r="C587" t="s">
        <v>221</v>
      </c>
      <c r="D587" s="1" t="str">
        <f>VLOOKUP(athlete_entries[[#This Row],[CATEGORY]],Categories!$A$1:$F$106,2,FALSE)</f>
        <v>Individual</v>
      </c>
      <c r="E587" s="1" t="str">
        <f>VLOOKUP(athlete_entries[[#This Row],[CATEGORY]],Categories!$A$1:$F$106,3,FALSE)</f>
        <v>Patterns</v>
      </c>
      <c r="F587" s="1" t="str">
        <f>VLOOKUP(athlete_entries[[#This Row],[CATEGORY]],Categories!$A$1:$F$106,4,FALSE)</f>
        <v>Youth</v>
      </c>
      <c r="G587" s="1" t="str">
        <f>VLOOKUP(athlete_entries[[#This Row],[CATEGORY]],Categories!$A$1:$F$106,5,FALSE)</f>
        <v>Male</v>
      </c>
      <c r="H587" s="1" t="str">
        <f>VLOOKUP(athlete_entries[[#This Row],[CATEGORY]],Categories!$A$1:$F$106,6,FALSE)</f>
        <v>C G10-G05</v>
      </c>
      <c r="I587" s="1" t="str">
        <f t="array" ref="I587">_xlfn.IFNA(INDEX(Results__5[#All],MATCH(athlete_entries[[#This Row],[CATEGORY]]&amp;athlete_entries[[#This Row],[Name]],Results__5[[#All],[Category]]&amp;Results__5[[#All],[Name]],0),MATCH(athlete_entries[[#Headers],[Result]],Results__5[#Headers],0)),"0. None")</f>
        <v>0. None</v>
      </c>
      <c r="J587" s="1" t="str">
        <f>IF(AND(athlete_entries[[#This Row],[Result]]="2. Silver",K587=2),"0. None",IF(AND(athlete_entries[[#This Row],[Result]]="3. Bronze",K587=3),"0. None",athlete_entries[[#This Row],[Result]]))</f>
        <v>0. None</v>
      </c>
      <c r="K587" s="1">
        <f>INDEX(Categories_and_entries__2[[#All],[Category]:[Entries]],MATCH(athlete_entries[[#This Row],[CATEGORY]],Categories_and_entries__2[[#All],[Category]],0),MATCH("Entries",Categories_and_entries__2[[#Headers],[Category]:[Entries]],0))</f>
        <v>22</v>
      </c>
      <c r="L587" s="1">
        <f>COUNTIFS(athlete_entries[CATEGORY],athlete_entries[[#This Row],[CATEGORY]],athlete_entries[Club Full],athlete_entries[[#This Row],[Club Full]])</f>
        <v>3</v>
      </c>
      <c r="M587" s="1" t="str">
        <f>INDEX(Participation_Count_Clubs__24[#All],MATCH(athlete_entries[[#This Row],[Club Full]],Participation_Count_Clubs__24[[#All],[Club Full]],0),MATCH("Club Size Entries",Participation_Count_Clubs__24[#Headers],0))</f>
        <v>L</v>
      </c>
    </row>
    <row r="588" spans="1:13" x14ac:dyDescent="0.25">
      <c r="A588" t="s">
        <v>9</v>
      </c>
      <c r="B588" t="s">
        <v>624</v>
      </c>
      <c r="C588" t="s">
        <v>221</v>
      </c>
      <c r="D588" s="1" t="str">
        <f>VLOOKUP(athlete_entries[[#This Row],[CATEGORY]],Categories!$A$1:$F$106,2,FALSE)</f>
        <v>Individual</v>
      </c>
      <c r="E588" s="1" t="str">
        <f>VLOOKUP(athlete_entries[[#This Row],[CATEGORY]],Categories!$A$1:$F$106,3,FALSE)</f>
        <v>Patterns</v>
      </c>
      <c r="F588" s="1" t="str">
        <f>VLOOKUP(athlete_entries[[#This Row],[CATEGORY]],Categories!$A$1:$F$106,4,FALSE)</f>
        <v>Youth</v>
      </c>
      <c r="G588" s="1" t="str">
        <f>VLOOKUP(athlete_entries[[#This Row],[CATEGORY]],Categories!$A$1:$F$106,5,FALSE)</f>
        <v>Male</v>
      </c>
      <c r="H588" s="1" t="str">
        <f>VLOOKUP(athlete_entries[[#This Row],[CATEGORY]],Categories!$A$1:$F$106,6,FALSE)</f>
        <v>C G10-G05</v>
      </c>
      <c r="I588" s="1" t="str">
        <f t="array" ref="I588">_xlfn.IFNA(INDEX(Results__5[#All],MATCH(athlete_entries[[#This Row],[CATEGORY]]&amp;athlete_entries[[#This Row],[Name]],Results__5[[#All],[Category]]&amp;Results__5[[#All],[Name]],0),MATCH(athlete_entries[[#Headers],[Result]],Results__5[#Headers],0)),"0. None")</f>
        <v>0. None</v>
      </c>
      <c r="J588" s="1" t="str">
        <f>IF(AND(athlete_entries[[#This Row],[Result]]="2. Silver",K588=2),"0. None",IF(AND(athlete_entries[[#This Row],[Result]]="3. Bronze",K588=3),"0. None",athlete_entries[[#This Row],[Result]]))</f>
        <v>0. None</v>
      </c>
      <c r="K588" s="1">
        <f>INDEX(Categories_and_entries__2[[#All],[Category]:[Entries]],MATCH(athlete_entries[[#This Row],[CATEGORY]],Categories_and_entries__2[[#All],[Category]],0),MATCH("Entries",Categories_and_entries__2[[#Headers],[Category]:[Entries]],0))</f>
        <v>22</v>
      </c>
      <c r="L588" s="1">
        <f>COUNTIFS(athlete_entries[CATEGORY],athlete_entries[[#This Row],[CATEGORY]],athlete_entries[Club Full],athlete_entries[[#This Row],[Club Full]])</f>
        <v>3</v>
      </c>
      <c r="M588" s="1" t="str">
        <f>INDEX(Participation_Count_Clubs__24[#All],MATCH(athlete_entries[[#This Row],[Club Full]],Participation_Count_Clubs__24[[#All],[Club Full]],0),MATCH("Club Size Entries",Participation_Count_Clubs__24[#Headers],0))</f>
        <v>L</v>
      </c>
    </row>
    <row r="589" spans="1:13" x14ac:dyDescent="0.25">
      <c r="A589" t="s">
        <v>9</v>
      </c>
      <c r="B589" t="s">
        <v>625</v>
      </c>
      <c r="C589" t="s">
        <v>221</v>
      </c>
      <c r="D589" s="1" t="str">
        <f>VLOOKUP(athlete_entries[[#This Row],[CATEGORY]],Categories!$A$1:$F$106,2,FALSE)</f>
        <v>Individual</v>
      </c>
      <c r="E589" s="1" t="str">
        <f>VLOOKUP(athlete_entries[[#This Row],[CATEGORY]],Categories!$A$1:$F$106,3,FALSE)</f>
        <v>Patterns</v>
      </c>
      <c r="F589" s="1" t="str">
        <f>VLOOKUP(athlete_entries[[#This Row],[CATEGORY]],Categories!$A$1:$F$106,4,FALSE)</f>
        <v>Youth</v>
      </c>
      <c r="G589" s="1" t="str">
        <f>VLOOKUP(athlete_entries[[#This Row],[CATEGORY]],Categories!$A$1:$F$106,5,FALSE)</f>
        <v>Male</v>
      </c>
      <c r="H589" s="1" t="str">
        <f>VLOOKUP(athlete_entries[[#This Row],[CATEGORY]],Categories!$A$1:$F$106,6,FALSE)</f>
        <v>C G10-G05</v>
      </c>
      <c r="I589" s="1" t="str">
        <f t="array" ref="I589">_xlfn.IFNA(INDEX(Results__5[#All],MATCH(athlete_entries[[#This Row],[CATEGORY]]&amp;athlete_entries[[#This Row],[Name]],Results__5[[#All],[Category]]&amp;Results__5[[#All],[Name]],0),MATCH(athlete_entries[[#Headers],[Result]],Results__5[#Headers],0)),"0. None")</f>
        <v>0. None</v>
      </c>
      <c r="J589" s="1" t="str">
        <f>IF(AND(athlete_entries[[#This Row],[Result]]="2. Silver",K589=2),"0. None",IF(AND(athlete_entries[[#This Row],[Result]]="3. Bronze",K589=3),"0. None",athlete_entries[[#This Row],[Result]]))</f>
        <v>0. None</v>
      </c>
      <c r="K589" s="1">
        <f>INDEX(Categories_and_entries__2[[#All],[Category]:[Entries]],MATCH(athlete_entries[[#This Row],[CATEGORY]],Categories_and_entries__2[[#All],[Category]],0),MATCH("Entries",Categories_and_entries__2[[#Headers],[Category]:[Entries]],0))</f>
        <v>22</v>
      </c>
      <c r="L589" s="1">
        <f>COUNTIFS(athlete_entries[CATEGORY],athlete_entries[[#This Row],[CATEGORY]],athlete_entries[Club Full],athlete_entries[[#This Row],[Club Full]])</f>
        <v>3</v>
      </c>
      <c r="M589" s="1" t="str">
        <f>INDEX(Participation_Count_Clubs__24[#All],MATCH(athlete_entries[[#This Row],[Club Full]],Participation_Count_Clubs__24[[#All],[Club Full]],0),MATCH("Club Size Entries",Participation_Count_Clubs__24[#Headers],0))</f>
        <v>L</v>
      </c>
    </row>
    <row r="590" spans="1:13" x14ac:dyDescent="0.25">
      <c r="A590" t="s">
        <v>11</v>
      </c>
      <c r="B590" t="s">
        <v>522</v>
      </c>
      <c r="C590" t="s">
        <v>221</v>
      </c>
      <c r="D590" s="1" t="str">
        <f>VLOOKUP(athlete_entries[[#This Row],[CATEGORY]],Categories!$A$1:$F$106,2,FALSE)</f>
        <v>Individual</v>
      </c>
      <c r="E590" s="1" t="str">
        <f>VLOOKUP(athlete_entries[[#This Row],[CATEGORY]],Categories!$A$1:$F$106,3,FALSE)</f>
        <v>Patterns</v>
      </c>
      <c r="F590" s="1" t="str">
        <f>VLOOKUP(athlete_entries[[#This Row],[CATEGORY]],Categories!$A$1:$F$106,4,FALSE)</f>
        <v>Youth</v>
      </c>
      <c r="G590" s="1" t="str">
        <f>VLOOKUP(athlete_entries[[#This Row],[CATEGORY]],Categories!$A$1:$F$106,5,FALSE)</f>
        <v>Male</v>
      </c>
      <c r="H590" s="1" t="str">
        <f>VLOOKUP(athlete_entries[[#This Row],[CATEGORY]],Categories!$A$1:$F$106,6,FALSE)</f>
        <v>C G10-G05</v>
      </c>
      <c r="I590" s="1" t="str">
        <f t="array" ref="I590">_xlfn.IFNA(INDEX(Results__5[#All],MATCH(athlete_entries[[#This Row],[CATEGORY]]&amp;athlete_entries[[#This Row],[Name]],Results__5[[#All],[Category]]&amp;Results__5[[#All],[Name]],0),MATCH(athlete_entries[[#Headers],[Result]],Results__5[#Headers],0)),"0. None")</f>
        <v>0. None</v>
      </c>
      <c r="J590" s="1" t="str">
        <f>IF(AND(athlete_entries[[#This Row],[Result]]="2. Silver",K590=2),"0. None",IF(AND(athlete_entries[[#This Row],[Result]]="3. Bronze",K590=3),"0. None",athlete_entries[[#This Row],[Result]]))</f>
        <v>0. None</v>
      </c>
      <c r="K590" s="1">
        <f>INDEX(Categories_and_entries__2[[#All],[Category]:[Entries]],MATCH(athlete_entries[[#This Row],[CATEGORY]],Categories_and_entries__2[[#All],[Category]],0),MATCH("Entries",Categories_and_entries__2[[#Headers],[Category]:[Entries]],0))</f>
        <v>22</v>
      </c>
      <c r="L590" s="1">
        <f>COUNTIFS(athlete_entries[CATEGORY],athlete_entries[[#This Row],[CATEGORY]],athlete_entries[Club Full],athlete_entries[[#This Row],[Club Full]])</f>
        <v>1</v>
      </c>
      <c r="M590" s="1" t="str">
        <f>INDEX(Participation_Count_Clubs__24[#All],MATCH(athlete_entries[[#This Row],[Club Full]],Participation_Count_Clubs__24[[#All],[Club Full]],0),MATCH("Club Size Entries",Participation_Count_Clubs__24[#Headers],0))</f>
        <v>L</v>
      </c>
    </row>
    <row r="591" spans="1:13" x14ac:dyDescent="0.25">
      <c r="A591" t="s">
        <v>32</v>
      </c>
      <c r="B591" t="s">
        <v>220</v>
      </c>
      <c r="C591" t="s">
        <v>221</v>
      </c>
      <c r="D591" s="1" t="str">
        <f>VLOOKUP(athlete_entries[[#This Row],[CATEGORY]],Categories!$A$1:$F$106,2,FALSE)</f>
        <v>Individual</v>
      </c>
      <c r="E591" s="1" t="str">
        <f>VLOOKUP(athlete_entries[[#This Row],[CATEGORY]],Categories!$A$1:$F$106,3,FALSE)</f>
        <v>Patterns</v>
      </c>
      <c r="F591" s="1" t="str">
        <f>VLOOKUP(athlete_entries[[#This Row],[CATEGORY]],Categories!$A$1:$F$106,4,FALSE)</f>
        <v>Senior</v>
      </c>
      <c r="G591" s="1" t="str">
        <f>VLOOKUP(athlete_entries[[#This Row],[CATEGORY]],Categories!$A$1:$F$106,5,FALSE)</f>
        <v>Male</v>
      </c>
      <c r="H591" s="1" t="str">
        <f>VLOOKUP(athlete_entries[[#This Row],[CATEGORY]],Categories!$A$1:$F$106,6,FALSE)</f>
        <v>C G10-G05</v>
      </c>
      <c r="I591" s="1" t="str">
        <f t="array" ref="I591">_xlfn.IFNA(INDEX(Results__5[#All],MATCH(athlete_entries[[#This Row],[CATEGORY]]&amp;athlete_entries[[#This Row],[Name]],Results__5[[#All],[Category]]&amp;Results__5[[#All],[Name]],0),MATCH(athlete_entries[[#Headers],[Result]],Results__5[#Headers],0)),"0. None")</f>
        <v>0. None</v>
      </c>
      <c r="J591" s="1" t="str">
        <f>IF(AND(athlete_entries[[#This Row],[Result]]="2. Silver",K591=2),"0. None",IF(AND(athlete_entries[[#This Row],[Result]]="3. Bronze",K591=3),"0. None",athlete_entries[[#This Row],[Result]]))</f>
        <v>0. None</v>
      </c>
      <c r="K591" s="1">
        <f>INDEX(Categories_and_entries__2[[#All],[Category]:[Entries]],MATCH(athlete_entries[[#This Row],[CATEGORY]],Categories_and_entries__2[[#All],[Category]],0),MATCH("Entries",Categories_and_entries__2[[#Headers],[Category]:[Entries]],0))</f>
        <v>12</v>
      </c>
      <c r="L591" s="1">
        <f>COUNTIFS(athlete_entries[CATEGORY],athlete_entries[[#This Row],[CATEGORY]],athlete_entries[Club Full],athlete_entries[[#This Row],[Club Full]])</f>
        <v>1</v>
      </c>
      <c r="M591" s="1" t="str">
        <f>INDEX(Participation_Count_Clubs__24[#All],MATCH(athlete_entries[[#This Row],[Club Full]],Participation_Count_Clubs__24[[#All],[Club Full]],0),MATCH("Club Size Entries",Participation_Count_Clubs__24[#Headers],0))</f>
        <v>L</v>
      </c>
    </row>
    <row r="592" spans="1:13" x14ac:dyDescent="0.25">
      <c r="A592" t="s">
        <v>36</v>
      </c>
      <c r="B592" t="s">
        <v>354</v>
      </c>
      <c r="C592" t="s">
        <v>221</v>
      </c>
      <c r="D592" s="1" t="str">
        <f>VLOOKUP(athlete_entries[[#This Row],[CATEGORY]],Categories!$A$1:$F$106,2,FALSE)</f>
        <v>Individual</v>
      </c>
      <c r="E592" s="1" t="str">
        <f>VLOOKUP(athlete_entries[[#This Row],[CATEGORY]],Categories!$A$1:$F$106,3,FALSE)</f>
        <v>Patterns</v>
      </c>
      <c r="F592" s="1" t="str">
        <f>VLOOKUP(athlete_entries[[#This Row],[CATEGORY]],Categories!$A$1:$F$106,4,FALSE)</f>
        <v>Youth</v>
      </c>
      <c r="G592" s="1" t="str">
        <f>VLOOKUP(athlete_entries[[#This Row],[CATEGORY]],Categories!$A$1:$F$106,5,FALSE)</f>
        <v>Mixed</v>
      </c>
      <c r="H592" s="1" t="str">
        <f>VLOOKUP(athlete_entries[[#This Row],[CATEGORY]],Categories!$A$1:$F$106,6,FALSE)</f>
        <v>C G10-G05</v>
      </c>
      <c r="I592" s="1" t="str">
        <f t="array" ref="I592">_xlfn.IFNA(INDEX(Results__5[#All],MATCH(athlete_entries[[#This Row],[CATEGORY]]&amp;athlete_entries[[#This Row],[Name]],Results__5[[#All],[Category]]&amp;Results__5[[#All],[Name]],0),MATCH(athlete_entries[[#Headers],[Result]],Results__5[#Headers],0)),"0. None")</f>
        <v>0. None</v>
      </c>
      <c r="J592" s="1" t="str">
        <f>IF(AND(athlete_entries[[#This Row],[Result]]="2. Silver",K592=2),"0. None",IF(AND(athlete_entries[[#This Row],[Result]]="3. Bronze",K592=3),"0. None",athlete_entries[[#This Row],[Result]]))</f>
        <v>0. None</v>
      </c>
      <c r="K592" s="1">
        <f>INDEX(Categories_and_entries__2[[#All],[Category]:[Entries]],MATCH(athlete_entries[[#This Row],[CATEGORY]],Categories_and_entries__2[[#All],[Category]],0),MATCH("Entries",Categories_and_entries__2[[#Headers],[Category]:[Entries]],0))</f>
        <v>95</v>
      </c>
      <c r="L592" s="1">
        <f>COUNTIFS(athlete_entries[CATEGORY],athlete_entries[[#This Row],[CATEGORY]],athlete_entries[Club Full],athlete_entries[[#This Row],[Club Full]])</f>
        <v>12</v>
      </c>
      <c r="M592" s="1" t="str">
        <f>INDEX(Participation_Count_Clubs__24[#All],MATCH(athlete_entries[[#This Row],[Club Full]],Participation_Count_Clubs__24[[#All],[Club Full]],0),MATCH("Club Size Entries",Participation_Count_Clubs__24[#Headers],0))</f>
        <v>L</v>
      </c>
    </row>
    <row r="593" spans="1:13" x14ac:dyDescent="0.25">
      <c r="A593" t="s">
        <v>36</v>
      </c>
      <c r="B593" t="s">
        <v>328</v>
      </c>
      <c r="C593" t="s">
        <v>221</v>
      </c>
      <c r="D593" s="1" t="str">
        <f>VLOOKUP(athlete_entries[[#This Row],[CATEGORY]],Categories!$A$1:$F$106,2,FALSE)</f>
        <v>Individual</v>
      </c>
      <c r="E593" s="1" t="str">
        <f>VLOOKUP(athlete_entries[[#This Row],[CATEGORY]],Categories!$A$1:$F$106,3,FALSE)</f>
        <v>Patterns</v>
      </c>
      <c r="F593" s="1" t="str">
        <f>VLOOKUP(athlete_entries[[#This Row],[CATEGORY]],Categories!$A$1:$F$106,4,FALSE)</f>
        <v>Youth</v>
      </c>
      <c r="G593" s="1" t="str">
        <f>VLOOKUP(athlete_entries[[#This Row],[CATEGORY]],Categories!$A$1:$F$106,5,FALSE)</f>
        <v>Mixed</v>
      </c>
      <c r="H593" s="1" t="str">
        <f>VLOOKUP(athlete_entries[[#This Row],[CATEGORY]],Categories!$A$1:$F$106,6,FALSE)</f>
        <v>C G10-G05</v>
      </c>
      <c r="I593" s="1" t="str">
        <f t="array" ref="I593">_xlfn.IFNA(INDEX(Results__5[#All],MATCH(athlete_entries[[#This Row],[CATEGORY]]&amp;athlete_entries[[#This Row],[Name]],Results__5[[#All],[Category]]&amp;Results__5[[#All],[Name]],0),MATCH(athlete_entries[[#Headers],[Result]],Results__5[#Headers],0)),"0. None")</f>
        <v>0. None</v>
      </c>
      <c r="J593" s="1" t="str">
        <f>IF(AND(athlete_entries[[#This Row],[Result]]="2. Silver",K593=2),"0. None",IF(AND(athlete_entries[[#This Row],[Result]]="3. Bronze",K593=3),"0. None",athlete_entries[[#This Row],[Result]]))</f>
        <v>0. None</v>
      </c>
      <c r="K593" s="1">
        <f>INDEX(Categories_and_entries__2[[#All],[Category]:[Entries]],MATCH(athlete_entries[[#This Row],[CATEGORY]],Categories_and_entries__2[[#All],[Category]],0),MATCH("Entries",Categories_and_entries__2[[#Headers],[Category]:[Entries]],0))</f>
        <v>95</v>
      </c>
      <c r="L593" s="1">
        <f>COUNTIFS(athlete_entries[CATEGORY],athlete_entries[[#This Row],[CATEGORY]],athlete_entries[Club Full],athlete_entries[[#This Row],[Club Full]])</f>
        <v>12</v>
      </c>
      <c r="M593" s="1" t="str">
        <f>INDEX(Participation_Count_Clubs__24[#All],MATCH(athlete_entries[[#This Row],[Club Full]],Participation_Count_Clubs__24[[#All],[Club Full]],0),MATCH("Club Size Entries",Participation_Count_Clubs__24[#Headers],0))</f>
        <v>L</v>
      </c>
    </row>
    <row r="594" spans="1:13" x14ac:dyDescent="0.25">
      <c r="A594" t="s">
        <v>36</v>
      </c>
      <c r="B594" t="s">
        <v>596</v>
      </c>
      <c r="C594" t="s">
        <v>221</v>
      </c>
      <c r="D594" s="1" t="str">
        <f>VLOOKUP(athlete_entries[[#This Row],[CATEGORY]],Categories!$A$1:$F$106,2,FALSE)</f>
        <v>Individual</v>
      </c>
      <c r="E594" s="1" t="str">
        <f>VLOOKUP(athlete_entries[[#This Row],[CATEGORY]],Categories!$A$1:$F$106,3,FALSE)</f>
        <v>Patterns</v>
      </c>
      <c r="F594" s="1" t="str">
        <f>VLOOKUP(athlete_entries[[#This Row],[CATEGORY]],Categories!$A$1:$F$106,4,FALSE)</f>
        <v>Youth</v>
      </c>
      <c r="G594" s="1" t="str">
        <f>VLOOKUP(athlete_entries[[#This Row],[CATEGORY]],Categories!$A$1:$F$106,5,FALSE)</f>
        <v>Mixed</v>
      </c>
      <c r="H594" s="1" t="str">
        <f>VLOOKUP(athlete_entries[[#This Row],[CATEGORY]],Categories!$A$1:$F$106,6,FALSE)</f>
        <v>C G10-G05</v>
      </c>
      <c r="I594" s="1" t="str">
        <f t="array" ref="I594">_xlfn.IFNA(INDEX(Results__5[#All],MATCH(athlete_entries[[#This Row],[CATEGORY]]&amp;athlete_entries[[#This Row],[Name]],Results__5[[#All],[Category]]&amp;Results__5[[#All],[Name]],0),MATCH(athlete_entries[[#Headers],[Result]],Results__5[#Headers],0)),"0. None")</f>
        <v>0. None</v>
      </c>
      <c r="J594" s="1" t="str">
        <f>IF(AND(athlete_entries[[#This Row],[Result]]="2. Silver",K594=2),"0. None",IF(AND(athlete_entries[[#This Row],[Result]]="3. Bronze",K594=3),"0. None",athlete_entries[[#This Row],[Result]]))</f>
        <v>0. None</v>
      </c>
      <c r="K594" s="1">
        <f>INDEX(Categories_and_entries__2[[#All],[Category]:[Entries]],MATCH(athlete_entries[[#This Row],[CATEGORY]],Categories_and_entries__2[[#All],[Category]],0),MATCH("Entries",Categories_and_entries__2[[#Headers],[Category]:[Entries]],0))</f>
        <v>95</v>
      </c>
      <c r="L594" s="1">
        <f>COUNTIFS(athlete_entries[CATEGORY],athlete_entries[[#This Row],[CATEGORY]],athlete_entries[Club Full],athlete_entries[[#This Row],[Club Full]])</f>
        <v>12</v>
      </c>
      <c r="M594" s="1" t="str">
        <f>INDEX(Participation_Count_Clubs__24[#All],MATCH(athlete_entries[[#This Row],[Club Full]],Participation_Count_Clubs__24[[#All],[Club Full]],0),MATCH("Club Size Entries",Participation_Count_Clubs__24[#Headers],0))</f>
        <v>L</v>
      </c>
    </row>
    <row r="595" spans="1:13" x14ac:dyDescent="0.25">
      <c r="A595" t="s">
        <v>36</v>
      </c>
      <c r="B595" t="s">
        <v>689</v>
      </c>
      <c r="C595" t="s">
        <v>221</v>
      </c>
      <c r="D595" s="1" t="str">
        <f>VLOOKUP(athlete_entries[[#This Row],[CATEGORY]],Categories!$A$1:$F$106,2,FALSE)</f>
        <v>Individual</v>
      </c>
      <c r="E595" s="1" t="str">
        <f>VLOOKUP(athlete_entries[[#This Row],[CATEGORY]],Categories!$A$1:$F$106,3,FALSE)</f>
        <v>Patterns</v>
      </c>
      <c r="F595" s="1" t="str">
        <f>VLOOKUP(athlete_entries[[#This Row],[CATEGORY]],Categories!$A$1:$F$106,4,FALSE)</f>
        <v>Youth</v>
      </c>
      <c r="G595" s="1" t="str">
        <f>VLOOKUP(athlete_entries[[#This Row],[CATEGORY]],Categories!$A$1:$F$106,5,FALSE)</f>
        <v>Mixed</v>
      </c>
      <c r="H595" s="1" t="str">
        <f>VLOOKUP(athlete_entries[[#This Row],[CATEGORY]],Categories!$A$1:$F$106,6,FALSE)</f>
        <v>C G10-G05</v>
      </c>
      <c r="I595" s="1" t="str">
        <f t="array" ref="I595">_xlfn.IFNA(INDEX(Results__5[#All],MATCH(athlete_entries[[#This Row],[CATEGORY]]&amp;athlete_entries[[#This Row],[Name]],Results__5[[#All],[Category]]&amp;Results__5[[#All],[Name]],0),MATCH(athlete_entries[[#Headers],[Result]],Results__5[#Headers],0)),"0. None")</f>
        <v>0. None</v>
      </c>
      <c r="J595" s="1" t="str">
        <f>IF(AND(athlete_entries[[#This Row],[Result]]="2. Silver",K595=2),"0. None",IF(AND(athlete_entries[[#This Row],[Result]]="3. Bronze",K595=3),"0. None",athlete_entries[[#This Row],[Result]]))</f>
        <v>0. None</v>
      </c>
      <c r="K595" s="1">
        <f>INDEX(Categories_and_entries__2[[#All],[Category]:[Entries]],MATCH(athlete_entries[[#This Row],[CATEGORY]],Categories_and_entries__2[[#All],[Category]],0),MATCH("Entries",Categories_and_entries__2[[#Headers],[Category]:[Entries]],0))</f>
        <v>95</v>
      </c>
      <c r="L595" s="1">
        <f>COUNTIFS(athlete_entries[CATEGORY],athlete_entries[[#This Row],[CATEGORY]],athlete_entries[Club Full],athlete_entries[[#This Row],[Club Full]])</f>
        <v>12</v>
      </c>
      <c r="M595" s="1" t="str">
        <f>INDEX(Participation_Count_Clubs__24[#All],MATCH(athlete_entries[[#This Row],[Club Full]],Participation_Count_Clubs__24[[#All],[Club Full]],0),MATCH("Club Size Entries",Participation_Count_Clubs__24[#Headers],0))</f>
        <v>L</v>
      </c>
    </row>
    <row r="596" spans="1:13" x14ac:dyDescent="0.25">
      <c r="A596" t="s">
        <v>36</v>
      </c>
      <c r="B596" t="s">
        <v>276</v>
      </c>
      <c r="C596" t="s">
        <v>221</v>
      </c>
      <c r="D596" s="1" t="str">
        <f>VLOOKUP(athlete_entries[[#This Row],[CATEGORY]],Categories!$A$1:$F$106,2,FALSE)</f>
        <v>Individual</v>
      </c>
      <c r="E596" s="1" t="str">
        <f>VLOOKUP(athlete_entries[[#This Row],[CATEGORY]],Categories!$A$1:$F$106,3,FALSE)</f>
        <v>Patterns</v>
      </c>
      <c r="F596" s="1" t="str">
        <f>VLOOKUP(athlete_entries[[#This Row],[CATEGORY]],Categories!$A$1:$F$106,4,FALSE)</f>
        <v>Youth</v>
      </c>
      <c r="G596" s="1" t="str">
        <f>VLOOKUP(athlete_entries[[#This Row],[CATEGORY]],Categories!$A$1:$F$106,5,FALSE)</f>
        <v>Mixed</v>
      </c>
      <c r="H596" s="1" t="str">
        <f>VLOOKUP(athlete_entries[[#This Row],[CATEGORY]],Categories!$A$1:$F$106,6,FALSE)</f>
        <v>C G10-G05</v>
      </c>
      <c r="I596" s="1" t="str">
        <f t="array" ref="I596">_xlfn.IFNA(INDEX(Results__5[#All],MATCH(athlete_entries[[#This Row],[CATEGORY]]&amp;athlete_entries[[#This Row],[Name]],Results__5[[#All],[Category]]&amp;Results__5[[#All],[Name]],0),MATCH(athlete_entries[[#Headers],[Result]],Results__5[#Headers],0)),"0. None")</f>
        <v>0. None</v>
      </c>
      <c r="J596" s="1" t="str">
        <f>IF(AND(athlete_entries[[#This Row],[Result]]="2. Silver",K596=2),"0. None",IF(AND(athlete_entries[[#This Row],[Result]]="3. Bronze",K596=3),"0. None",athlete_entries[[#This Row],[Result]]))</f>
        <v>0. None</v>
      </c>
      <c r="K596" s="1">
        <f>INDEX(Categories_and_entries__2[[#All],[Category]:[Entries]],MATCH(athlete_entries[[#This Row],[CATEGORY]],Categories_and_entries__2[[#All],[Category]],0),MATCH("Entries",Categories_and_entries__2[[#Headers],[Category]:[Entries]],0))</f>
        <v>95</v>
      </c>
      <c r="L596" s="1">
        <f>COUNTIFS(athlete_entries[CATEGORY],athlete_entries[[#This Row],[CATEGORY]],athlete_entries[Club Full],athlete_entries[[#This Row],[Club Full]])</f>
        <v>12</v>
      </c>
      <c r="M596" s="1" t="str">
        <f>INDEX(Participation_Count_Clubs__24[#All],MATCH(athlete_entries[[#This Row],[Club Full]],Participation_Count_Clubs__24[[#All],[Club Full]],0),MATCH("Club Size Entries",Participation_Count_Clubs__24[#Headers],0))</f>
        <v>L</v>
      </c>
    </row>
    <row r="597" spans="1:13" x14ac:dyDescent="0.25">
      <c r="A597" t="s">
        <v>36</v>
      </c>
      <c r="B597" t="s">
        <v>690</v>
      </c>
      <c r="C597" t="s">
        <v>221</v>
      </c>
      <c r="D597" s="1" t="str">
        <f>VLOOKUP(athlete_entries[[#This Row],[CATEGORY]],Categories!$A$1:$F$106,2,FALSE)</f>
        <v>Individual</v>
      </c>
      <c r="E597" s="1" t="str">
        <f>VLOOKUP(athlete_entries[[#This Row],[CATEGORY]],Categories!$A$1:$F$106,3,FALSE)</f>
        <v>Patterns</v>
      </c>
      <c r="F597" s="1" t="str">
        <f>VLOOKUP(athlete_entries[[#This Row],[CATEGORY]],Categories!$A$1:$F$106,4,FALSE)</f>
        <v>Youth</v>
      </c>
      <c r="G597" s="1" t="str">
        <f>VLOOKUP(athlete_entries[[#This Row],[CATEGORY]],Categories!$A$1:$F$106,5,FALSE)</f>
        <v>Mixed</v>
      </c>
      <c r="H597" s="1" t="str">
        <f>VLOOKUP(athlete_entries[[#This Row],[CATEGORY]],Categories!$A$1:$F$106,6,FALSE)</f>
        <v>C G10-G05</v>
      </c>
      <c r="I597" s="1" t="str">
        <f t="array" ref="I597">_xlfn.IFNA(INDEX(Results__5[#All],MATCH(athlete_entries[[#This Row],[CATEGORY]]&amp;athlete_entries[[#This Row],[Name]],Results__5[[#All],[Category]]&amp;Results__5[[#All],[Name]],0),MATCH(athlete_entries[[#Headers],[Result]],Results__5[#Headers],0)),"0. None")</f>
        <v>0. None</v>
      </c>
      <c r="J597" s="1" t="str">
        <f>IF(AND(athlete_entries[[#This Row],[Result]]="2. Silver",K597=2),"0. None",IF(AND(athlete_entries[[#This Row],[Result]]="3. Bronze",K597=3),"0. None",athlete_entries[[#This Row],[Result]]))</f>
        <v>0. None</v>
      </c>
      <c r="K597" s="1">
        <f>INDEX(Categories_and_entries__2[[#All],[Category]:[Entries]],MATCH(athlete_entries[[#This Row],[CATEGORY]],Categories_and_entries__2[[#All],[Category]],0),MATCH("Entries",Categories_and_entries__2[[#Headers],[Category]:[Entries]],0))</f>
        <v>95</v>
      </c>
      <c r="L597" s="1">
        <f>COUNTIFS(athlete_entries[CATEGORY],athlete_entries[[#This Row],[CATEGORY]],athlete_entries[Club Full],athlete_entries[[#This Row],[Club Full]])</f>
        <v>12</v>
      </c>
      <c r="M597" s="1" t="str">
        <f>INDEX(Participation_Count_Clubs__24[#All],MATCH(athlete_entries[[#This Row],[Club Full]],Participation_Count_Clubs__24[[#All],[Club Full]],0),MATCH("Club Size Entries",Participation_Count_Clubs__24[#Headers],0))</f>
        <v>L</v>
      </c>
    </row>
    <row r="598" spans="1:13" x14ac:dyDescent="0.25">
      <c r="A598" t="s">
        <v>36</v>
      </c>
      <c r="B598" t="s">
        <v>623</v>
      </c>
      <c r="C598" t="s">
        <v>221</v>
      </c>
      <c r="D598" s="1" t="str">
        <f>VLOOKUP(athlete_entries[[#This Row],[CATEGORY]],Categories!$A$1:$F$106,2,FALSE)</f>
        <v>Individual</v>
      </c>
      <c r="E598" s="1" t="str">
        <f>VLOOKUP(athlete_entries[[#This Row],[CATEGORY]],Categories!$A$1:$F$106,3,FALSE)</f>
        <v>Patterns</v>
      </c>
      <c r="F598" s="1" t="str">
        <f>VLOOKUP(athlete_entries[[#This Row],[CATEGORY]],Categories!$A$1:$F$106,4,FALSE)</f>
        <v>Youth</v>
      </c>
      <c r="G598" s="1" t="str">
        <f>VLOOKUP(athlete_entries[[#This Row],[CATEGORY]],Categories!$A$1:$F$106,5,FALSE)</f>
        <v>Mixed</v>
      </c>
      <c r="H598" s="1" t="str">
        <f>VLOOKUP(athlete_entries[[#This Row],[CATEGORY]],Categories!$A$1:$F$106,6,FALSE)</f>
        <v>C G10-G05</v>
      </c>
      <c r="I598" s="1" t="str">
        <f t="array" ref="I598">_xlfn.IFNA(INDEX(Results__5[#All],MATCH(athlete_entries[[#This Row],[CATEGORY]]&amp;athlete_entries[[#This Row],[Name]],Results__5[[#All],[Category]]&amp;Results__5[[#All],[Name]],0),MATCH(athlete_entries[[#Headers],[Result]],Results__5[#Headers],0)),"0. None")</f>
        <v>0. None</v>
      </c>
      <c r="J598" s="1" t="str">
        <f>IF(AND(athlete_entries[[#This Row],[Result]]="2. Silver",K598=2),"0. None",IF(AND(athlete_entries[[#This Row],[Result]]="3. Bronze",K598=3),"0. None",athlete_entries[[#This Row],[Result]]))</f>
        <v>0. None</v>
      </c>
      <c r="K598" s="1">
        <f>INDEX(Categories_and_entries__2[[#All],[Category]:[Entries]],MATCH(athlete_entries[[#This Row],[CATEGORY]],Categories_and_entries__2[[#All],[Category]],0),MATCH("Entries",Categories_and_entries__2[[#Headers],[Category]:[Entries]],0))</f>
        <v>95</v>
      </c>
      <c r="L598" s="1">
        <f>COUNTIFS(athlete_entries[CATEGORY],athlete_entries[[#This Row],[CATEGORY]],athlete_entries[Club Full],athlete_entries[[#This Row],[Club Full]])</f>
        <v>12</v>
      </c>
      <c r="M598" s="1" t="str">
        <f>INDEX(Participation_Count_Clubs__24[#All],MATCH(athlete_entries[[#This Row],[Club Full]],Participation_Count_Clubs__24[[#All],[Club Full]],0),MATCH("Club Size Entries",Participation_Count_Clubs__24[#Headers],0))</f>
        <v>L</v>
      </c>
    </row>
    <row r="599" spans="1:13" x14ac:dyDescent="0.25">
      <c r="A599" t="s">
        <v>36</v>
      </c>
      <c r="B599" t="s">
        <v>624</v>
      </c>
      <c r="C599" t="s">
        <v>221</v>
      </c>
      <c r="D599" s="1" t="str">
        <f>VLOOKUP(athlete_entries[[#This Row],[CATEGORY]],Categories!$A$1:$F$106,2,FALSE)</f>
        <v>Individual</v>
      </c>
      <c r="E599" s="1" t="str">
        <f>VLOOKUP(athlete_entries[[#This Row],[CATEGORY]],Categories!$A$1:$F$106,3,FALSE)</f>
        <v>Patterns</v>
      </c>
      <c r="F599" s="1" t="str">
        <f>VLOOKUP(athlete_entries[[#This Row],[CATEGORY]],Categories!$A$1:$F$106,4,FALSE)</f>
        <v>Youth</v>
      </c>
      <c r="G599" s="1" t="str">
        <f>VLOOKUP(athlete_entries[[#This Row],[CATEGORY]],Categories!$A$1:$F$106,5,FALSE)</f>
        <v>Mixed</v>
      </c>
      <c r="H599" s="1" t="str">
        <f>VLOOKUP(athlete_entries[[#This Row],[CATEGORY]],Categories!$A$1:$F$106,6,FALSE)</f>
        <v>C G10-G05</v>
      </c>
      <c r="I599" s="1" t="str">
        <f t="array" ref="I599">_xlfn.IFNA(INDEX(Results__5[#All],MATCH(athlete_entries[[#This Row],[CATEGORY]]&amp;athlete_entries[[#This Row],[Name]],Results__5[[#All],[Category]]&amp;Results__5[[#All],[Name]],0),MATCH(athlete_entries[[#Headers],[Result]],Results__5[#Headers],0)),"0. None")</f>
        <v>0. None</v>
      </c>
      <c r="J599" s="1" t="str">
        <f>IF(AND(athlete_entries[[#This Row],[Result]]="2. Silver",K599=2),"0. None",IF(AND(athlete_entries[[#This Row],[Result]]="3. Bronze",K599=3),"0. None",athlete_entries[[#This Row],[Result]]))</f>
        <v>0. None</v>
      </c>
      <c r="K599" s="1">
        <f>INDEX(Categories_and_entries__2[[#All],[Category]:[Entries]],MATCH(athlete_entries[[#This Row],[CATEGORY]],Categories_and_entries__2[[#All],[Category]],0),MATCH("Entries",Categories_and_entries__2[[#Headers],[Category]:[Entries]],0))</f>
        <v>95</v>
      </c>
      <c r="L599" s="1">
        <f>COUNTIFS(athlete_entries[CATEGORY],athlete_entries[[#This Row],[CATEGORY]],athlete_entries[Club Full],athlete_entries[[#This Row],[Club Full]])</f>
        <v>12</v>
      </c>
      <c r="M599" s="1" t="str">
        <f>INDEX(Participation_Count_Clubs__24[#All],MATCH(athlete_entries[[#This Row],[Club Full]],Participation_Count_Clubs__24[[#All],[Club Full]],0),MATCH("Club Size Entries",Participation_Count_Clubs__24[#Headers],0))</f>
        <v>L</v>
      </c>
    </row>
    <row r="600" spans="1:13" x14ac:dyDescent="0.25">
      <c r="A600" t="s">
        <v>36</v>
      </c>
      <c r="B600" t="s">
        <v>625</v>
      </c>
      <c r="C600" t="s">
        <v>221</v>
      </c>
      <c r="D600" s="1" t="str">
        <f>VLOOKUP(athlete_entries[[#This Row],[CATEGORY]],Categories!$A$1:$F$106,2,FALSE)</f>
        <v>Individual</v>
      </c>
      <c r="E600" s="1" t="str">
        <f>VLOOKUP(athlete_entries[[#This Row],[CATEGORY]],Categories!$A$1:$F$106,3,FALSE)</f>
        <v>Patterns</v>
      </c>
      <c r="F600" s="1" t="str">
        <f>VLOOKUP(athlete_entries[[#This Row],[CATEGORY]],Categories!$A$1:$F$106,4,FALSE)</f>
        <v>Youth</v>
      </c>
      <c r="G600" s="1" t="str">
        <f>VLOOKUP(athlete_entries[[#This Row],[CATEGORY]],Categories!$A$1:$F$106,5,FALSE)</f>
        <v>Mixed</v>
      </c>
      <c r="H600" s="1" t="str">
        <f>VLOOKUP(athlete_entries[[#This Row],[CATEGORY]],Categories!$A$1:$F$106,6,FALSE)</f>
        <v>C G10-G05</v>
      </c>
      <c r="I600" s="1" t="str">
        <f t="array" ref="I600">_xlfn.IFNA(INDEX(Results__5[#All],MATCH(athlete_entries[[#This Row],[CATEGORY]]&amp;athlete_entries[[#This Row],[Name]],Results__5[[#All],[Category]]&amp;Results__5[[#All],[Name]],0),MATCH(athlete_entries[[#Headers],[Result]],Results__5[#Headers],0)),"0. None")</f>
        <v>0. None</v>
      </c>
      <c r="J600" s="1" t="str">
        <f>IF(AND(athlete_entries[[#This Row],[Result]]="2. Silver",K600=2),"0. None",IF(AND(athlete_entries[[#This Row],[Result]]="3. Bronze",K600=3),"0. None",athlete_entries[[#This Row],[Result]]))</f>
        <v>0. None</v>
      </c>
      <c r="K600" s="1">
        <f>INDEX(Categories_and_entries__2[[#All],[Category]:[Entries]],MATCH(athlete_entries[[#This Row],[CATEGORY]],Categories_and_entries__2[[#All],[Category]],0),MATCH("Entries",Categories_and_entries__2[[#Headers],[Category]:[Entries]],0))</f>
        <v>95</v>
      </c>
      <c r="L600" s="1">
        <f>COUNTIFS(athlete_entries[CATEGORY],athlete_entries[[#This Row],[CATEGORY]],athlete_entries[Club Full],athlete_entries[[#This Row],[Club Full]])</f>
        <v>12</v>
      </c>
      <c r="M600" s="1" t="str">
        <f>INDEX(Participation_Count_Clubs__24[#All],MATCH(athlete_entries[[#This Row],[Club Full]],Participation_Count_Clubs__24[[#All],[Club Full]],0),MATCH("Club Size Entries",Participation_Count_Clubs__24[#Headers],0))</f>
        <v>L</v>
      </c>
    </row>
    <row r="601" spans="1:13" x14ac:dyDescent="0.25">
      <c r="A601" t="s">
        <v>36</v>
      </c>
      <c r="B601" t="s">
        <v>569</v>
      </c>
      <c r="C601" t="s">
        <v>221</v>
      </c>
      <c r="D601" s="1" t="str">
        <f>VLOOKUP(athlete_entries[[#This Row],[CATEGORY]],Categories!$A$1:$F$106,2,FALSE)</f>
        <v>Individual</v>
      </c>
      <c r="E601" s="1" t="str">
        <f>VLOOKUP(athlete_entries[[#This Row],[CATEGORY]],Categories!$A$1:$F$106,3,FALSE)</f>
        <v>Patterns</v>
      </c>
      <c r="F601" s="1" t="str">
        <f>VLOOKUP(athlete_entries[[#This Row],[CATEGORY]],Categories!$A$1:$F$106,4,FALSE)</f>
        <v>Youth</v>
      </c>
      <c r="G601" s="1" t="str">
        <f>VLOOKUP(athlete_entries[[#This Row],[CATEGORY]],Categories!$A$1:$F$106,5,FALSE)</f>
        <v>Mixed</v>
      </c>
      <c r="H601" s="1" t="str">
        <f>VLOOKUP(athlete_entries[[#This Row],[CATEGORY]],Categories!$A$1:$F$106,6,FALSE)</f>
        <v>C G10-G05</v>
      </c>
      <c r="I601" s="1" t="str">
        <f t="array" ref="I601">_xlfn.IFNA(INDEX(Results__5[#All],MATCH(athlete_entries[[#This Row],[CATEGORY]]&amp;athlete_entries[[#This Row],[Name]],Results__5[[#All],[Category]]&amp;Results__5[[#All],[Name]],0),MATCH(athlete_entries[[#Headers],[Result]],Results__5[#Headers],0)),"0. None")</f>
        <v>0. None</v>
      </c>
      <c r="J601" s="1" t="str">
        <f>IF(AND(athlete_entries[[#This Row],[Result]]="2. Silver",K601=2),"0. None",IF(AND(athlete_entries[[#This Row],[Result]]="3. Bronze",K601=3),"0. None",athlete_entries[[#This Row],[Result]]))</f>
        <v>0. None</v>
      </c>
      <c r="K601" s="1">
        <f>INDEX(Categories_and_entries__2[[#All],[Category]:[Entries]],MATCH(athlete_entries[[#This Row],[CATEGORY]],Categories_and_entries__2[[#All],[Category]],0),MATCH("Entries",Categories_and_entries__2[[#Headers],[Category]:[Entries]],0))</f>
        <v>95</v>
      </c>
      <c r="L601" s="1">
        <f>COUNTIFS(athlete_entries[CATEGORY],athlete_entries[[#This Row],[CATEGORY]],athlete_entries[Club Full],athlete_entries[[#This Row],[Club Full]])</f>
        <v>12</v>
      </c>
      <c r="M601" s="1" t="str">
        <f>INDEX(Participation_Count_Clubs__24[#All],MATCH(athlete_entries[[#This Row],[Club Full]],Participation_Count_Clubs__24[[#All],[Club Full]],0),MATCH("Club Size Entries",Participation_Count_Clubs__24[#Headers],0))</f>
        <v>L</v>
      </c>
    </row>
    <row r="602" spans="1:13" x14ac:dyDescent="0.25">
      <c r="A602" t="s">
        <v>36</v>
      </c>
      <c r="B602" t="s">
        <v>522</v>
      </c>
      <c r="C602" t="s">
        <v>221</v>
      </c>
      <c r="D602" s="1" t="str">
        <f>VLOOKUP(athlete_entries[[#This Row],[CATEGORY]],Categories!$A$1:$F$106,2,FALSE)</f>
        <v>Individual</v>
      </c>
      <c r="E602" s="1" t="str">
        <f>VLOOKUP(athlete_entries[[#This Row],[CATEGORY]],Categories!$A$1:$F$106,3,FALSE)</f>
        <v>Patterns</v>
      </c>
      <c r="F602" s="1" t="str">
        <f>VLOOKUP(athlete_entries[[#This Row],[CATEGORY]],Categories!$A$1:$F$106,4,FALSE)</f>
        <v>Youth</v>
      </c>
      <c r="G602" s="1" t="str">
        <f>VLOOKUP(athlete_entries[[#This Row],[CATEGORY]],Categories!$A$1:$F$106,5,FALSE)</f>
        <v>Mixed</v>
      </c>
      <c r="H602" s="1" t="str">
        <f>VLOOKUP(athlete_entries[[#This Row],[CATEGORY]],Categories!$A$1:$F$106,6,FALSE)</f>
        <v>C G10-G05</v>
      </c>
      <c r="I602" s="1" t="str">
        <f t="array" ref="I602">_xlfn.IFNA(INDEX(Results__5[#All],MATCH(athlete_entries[[#This Row],[CATEGORY]]&amp;athlete_entries[[#This Row],[Name]],Results__5[[#All],[Category]]&amp;Results__5[[#All],[Name]],0),MATCH(athlete_entries[[#Headers],[Result]],Results__5[#Headers],0)),"0. None")</f>
        <v>0. None</v>
      </c>
      <c r="J602" s="1" t="str">
        <f>IF(AND(athlete_entries[[#This Row],[Result]]="2. Silver",K602=2),"0. None",IF(AND(athlete_entries[[#This Row],[Result]]="3. Bronze",K602=3),"0. None",athlete_entries[[#This Row],[Result]]))</f>
        <v>0. None</v>
      </c>
      <c r="K602" s="1">
        <f>INDEX(Categories_and_entries__2[[#All],[Category]:[Entries]],MATCH(athlete_entries[[#This Row],[CATEGORY]],Categories_and_entries__2[[#All],[Category]],0),MATCH("Entries",Categories_and_entries__2[[#Headers],[Category]:[Entries]],0))</f>
        <v>95</v>
      </c>
      <c r="L602" s="1">
        <f>COUNTIFS(athlete_entries[CATEGORY],athlete_entries[[#This Row],[CATEGORY]],athlete_entries[Club Full],athlete_entries[[#This Row],[Club Full]])</f>
        <v>12</v>
      </c>
      <c r="M602" s="1" t="str">
        <f>INDEX(Participation_Count_Clubs__24[#All],MATCH(athlete_entries[[#This Row],[Club Full]],Participation_Count_Clubs__24[[#All],[Club Full]],0),MATCH("Club Size Entries",Participation_Count_Clubs__24[#Headers],0))</f>
        <v>L</v>
      </c>
    </row>
    <row r="603" spans="1:13" x14ac:dyDescent="0.25">
      <c r="A603" t="s">
        <v>36</v>
      </c>
      <c r="B603" t="s">
        <v>597</v>
      </c>
      <c r="C603" t="s">
        <v>221</v>
      </c>
      <c r="D603" s="1" t="str">
        <f>VLOOKUP(athlete_entries[[#This Row],[CATEGORY]],Categories!$A$1:$F$106,2,FALSE)</f>
        <v>Individual</v>
      </c>
      <c r="E603" s="1" t="str">
        <f>VLOOKUP(athlete_entries[[#This Row],[CATEGORY]],Categories!$A$1:$F$106,3,FALSE)</f>
        <v>Patterns</v>
      </c>
      <c r="F603" s="1" t="str">
        <f>VLOOKUP(athlete_entries[[#This Row],[CATEGORY]],Categories!$A$1:$F$106,4,FALSE)</f>
        <v>Youth</v>
      </c>
      <c r="G603" s="1" t="str">
        <f>VLOOKUP(athlete_entries[[#This Row],[CATEGORY]],Categories!$A$1:$F$106,5,FALSE)</f>
        <v>Mixed</v>
      </c>
      <c r="H603" s="1" t="str">
        <f>VLOOKUP(athlete_entries[[#This Row],[CATEGORY]],Categories!$A$1:$F$106,6,FALSE)</f>
        <v>C G10-G05</v>
      </c>
      <c r="I603" s="1" t="str">
        <f t="array" ref="I603">_xlfn.IFNA(INDEX(Results__5[#All],MATCH(athlete_entries[[#This Row],[CATEGORY]]&amp;athlete_entries[[#This Row],[Name]],Results__5[[#All],[Category]]&amp;Results__5[[#All],[Name]],0),MATCH(athlete_entries[[#Headers],[Result]],Results__5[#Headers],0)),"0. None")</f>
        <v>0. None</v>
      </c>
      <c r="J603" s="1" t="str">
        <f>IF(AND(athlete_entries[[#This Row],[Result]]="2. Silver",K603=2),"0. None",IF(AND(athlete_entries[[#This Row],[Result]]="3. Bronze",K603=3),"0. None",athlete_entries[[#This Row],[Result]]))</f>
        <v>0. None</v>
      </c>
      <c r="K603" s="1">
        <f>INDEX(Categories_and_entries__2[[#All],[Category]:[Entries]],MATCH(athlete_entries[[#This Row],[CATEGORY]],Categories_and_entries__2[[#All],[Category]],0),MATCH("Entries",Categories_and_entries__2[[#Headers],[Category]:[Entries]],0))</f>
        <v>95</v>
      </c>
      <c r="L603" s="1">
        <f>COUNTIFS(athlete_entries[CATEGORY],athlete_entries[[#This Row],[CATEGORY]],athlete_entries[Club Full],athlete_entries[[#This Row],[Club Full]])</f>
        <v>12</v>
      </c>
      <c r="M603" s="1" t="str">
        <f>INDEX(Participation_Count_Clubs__24[#All],MATCH(athlete_entries[[#This Row],[Club Full]],Participation_Count_Clubs__24[[#All],[Club Full]],0),MATCH("Club Size Entries",Participation_Count_Clubs__24[#Headers],0))</f>
        <v>L</v>
      </c>
    </row>
    <row r="604" spans="1:13" x14ac:dyDescent="0.25">
      <c r="A604" t="s">
        <v>37</v>
      </c>
      <c r="B604" t="s">
        <v>220</v>
      </c>
      <c r="C604" t="s">
        <v>221</v>
      </c>
      <c r="D604" s="1" t="str">
        <f>VLOOKUP(athlete_entries[[#This Row],[CATEGORY]],Categories!$A$1:$F$106,2,FALSE)</f>
        <v>Individual</v>
      </c>
      <c r="E604" s="1" t="str">
        <f>VLOOKUP(athlete_entries[[#This Row],[CATEGORY]],Categories!$A$1:$F$106,3,FALSE)</f>
        <v>Patterns</v>
      </c>
      <c r="F604" s="1" t="str">
        <f>VLOOKUP(athlete_entries[[#This Row],[CATEGORY]],Categories!$A$1:$F$106,4,FALSE)</f>
        <v>Junior-Senior-Veteran</v>
      </c>
      <c r="G604" s="1" t="str">
        <f>VLOOKUP(athlete_entries[[#This Row],[CATEGORY]],Categories!$A$1:$F$106,5,FALSE)</f>
        <v>Mixed</v>
      </c>
      <c r="H604" s="1" t="str">
        <f>VLOOKUP(athlete_entries[[#This Row],[CATEGORY]],Categories!$A$1:$F$106,6,FALSE)</f>
        <v>C G10-G05</v>
      </c>
      <c r="I604" s="1" t="str">
        <f t="array" ref="I604">_xlfn.IFNA(INDEX(Results__5[#All],MATCH(athlete_entries[[#This Row],[CATEGORY]]&amp;athlete_entries[[#This Row],[Name]],Results__5[[#All],[Category]]&amp;Results__5[[#All],[Name]],0),MATCH(athlete_entries[[#Headers],[Result]],Results__5[#Headers],0)),"0. None")</f>
        <v>0. None</v>
      </c>
      <c r="J604" s="1" t="str">
        <f>IF(AND(athlete_entries[[#This Row],[Result]]="2. Silver",K604=2),"0. None",IF(AND(athlete_entries[[#This Row],[Result]]="3. Bronze",K604=3),"0. None",athlete_entries[[#This Row],[Result]]))</f>
        <v>0. None</v>
      </c>
      <c r="K604" s="1">
        <f>INDEX(Categories_and_entries__2[[#All],[Category]:[Entries]],MATCH(athlete_entries[[#This Row],[CATEGORY]],Categories_and_entries__2[[#All],[Category]],0),MATCH("Entries",Categories_and_entries__2[[#Headers],[Category]:[Entries]],0))</f>
        <v>26</v>
      </c>
      <c r="L604" s="1">
        <f>COUNTIFS(athlete_entries[CATEGORY],athlete_entries[[#This Row],[CATEGORY]],athlete_entries[Club Full],athlete_entries[[#This Row],[Club Full]])</f>
        <v>1</v>
      </c>
      <c r="M604" s="1" t="str">
        <f>INDEX(Participation_Count_Clubs__24[#All],MATCH(athlete_entries[[#This Row],[Club Full]],Participation_Count_Clubs__24[[#All],[Club Full]],0),MATCH("Club Size Entries",Participation_Count_Clubs__24[#Headers],0))</f>
        <v>L</v>
      </c>
    </row>
    <row r="605" spans="1:13" x14ac:dyDescent="0.25">
      <c r="A605" t="s">
        <v>44</v>
      </c>
      <c r="B605" t="s">
        <v>596</v>
      </c>
      <c r="C605" t="s">
        <v>221</v>
      </c>
      <c r="D605" s="1" t="str">
        <f>VLOOKUP(athlete_entries[[#This Row],[CATEGORY]],Categories!$A$1:$F$106,2,FALSE)</f>
        <v>Individual</v>
      </c>
      <c r="E605" s="1" t="str">
        <f>VLOOKUP(athlete_entries[[#This Row],[CATEGORY]],Categories!$A$1:$F$106,3,FALSE)</f>
        <v>Sparring</v>
      </c>
      <c r="F605" s="1" t="str">
        <f>VLOOKUP(athlete_entries[[#This Row],[CATEGORY]],Categories!$A$1:$F$106,4,FALSE)</f>
        <v>Youth</v>
      </c>
      <c r="G605" s="1" t="str">
        <f>VLOOKUP(athlete_entries[[#This Row],[CATEGORY]],Categories!$A$1:$F$106,5,FALSE)</f>
        <v>Female</v>
      </c>
      <c r="H605" s="1" t="str">
        <f>VLOOKUP(athlete_entries[[#This Row],[CATEGORY]],Categories!$A$1:$F$106,6,FALSE)</f>
        <v>C G10-G05</v>
      </c>
      <c r="I605" s="1" t="str">
        <f t="array" ref="I605">_xlfn.IFNA(INDEX(Results__5[#All],MATCH(athlete_entries[[#This Row],[CATEGORY]]&amp;athlete_entries[[#This Row],[Name]],Results__5[[#All],[Category]]&amp;Results__5[[#All],[Name]],0),MATCH(athlete_entries[[#Headers],[Result]],Results__5[#Headers],0)),"0. None")</f>
        <v>0. None</v>
      </c>
      <c r="J605" s="1" t="str">
        <f>IF(AND(athlete_entries[[#This Row],[Result]]="2. Silver",K605=2),"0. None",IF(AND(athlete_entries[[#This Row],[Result]]="3. Bronze",K605=3),"0. None",athlete_entries[[#This Row],[Result]]))</f>
        <v>0. None</v>
      </c>
      <c r="K605" s="1">
        <f>INDEX(Categories_and_entries__2[[#All],[Category]:[Entries]],MATCH(athlete_entries[[#This Row],[CATEGORY]],Categories_and_entries__2[[#All],[Category]],0),MATCH("Entries",Categories_and_entries__2[[#Headers],[Category]:[Entries]],0))</f>
        <v>11</v>
      </c>
      <c r="L605" s="1">
        <f>COUNTIFS(athlete_entries[CATEGORY],athlete_entries[[#This Row],[CATEGORY]],athlete_entries[Club Full],athlete_entries[[#This Row],[Club Full]])</f>
        <v>1</v>
      </c>
      <c r="M605" s="1" t="str">
        <f>INDEX(Participation_Count_Clubs__24[#All],MATCH(athlete_entries[[#This Row],[Club Full]],Participation_Count_Clubs__24[[#All],[Club Full]],0),MATCH("Club Size Entries",Participation_Count_Clubs__24[#Headers],0))</f>
        <v>L</v>
      </c>
    </row>
    <row r="606" spans="1:13" x14ac:dyDescent="0.25">
      <c r="A606" t="s">
        <v>45</v>
      </c>
      <c r="B606" t="s">
        <v>276</v>
      </c>
      <c r="C606" t="s">
        <v>221</v>
      </c>
      <c r="D606" s="1" t="str">
        <f>VLOOKUP(athlete_entries[[#This Row],[CATEGORY]],Categories!$A$1:$F$106,2,FALSE)</f>
        <v>Individual</v>
      </c>
      <c r="E606" s="1" t="str">
        <f>VLOOKUP(athlete_entries[[#This Row],[CATEGORY]],Categories!$A$1:$F$106,3,FALSE)</f>
        <v>Sparring</v>
      </c>
      <c r="F606" s="1" t="str">
        <f>VLOOKUP(athlete_entries[[#This Row],[CATEGORY]],Categories!$A$1:$F$106,4,FALSE)</f>
        <v>Youth</v>
      </c>
      <c r="G606" s="1" t="str">
        <f>VLOOKUP(athlete_entries[[#This Row],[CATEGORY]],Categories!$A$1:$F$106,5,FALSE)</f>
        <v>Female</v>
      </c>
      <c r="H606" s="1" t="str">
        <f>VLOOKUP(athlete_entries[[#This Row],[CATEGORY]],Categories!$A$1:$F$106,6,FALSE)</f>
        <v>C G10-G05</v>
      </c>
      <c r="I606" s="1" t="str">
        <f t="array" ref="I606">_xlfn.IFNA(INDEX(Results__5[#All],MATCH(athlete_entries[[#This Row],[CATEGORY]]&amp;athlete_entries[[#This Row],[Name]],Results__5[[#All],[Category]]&amp;Results__5[[#All],[Name]],0),MATCH(athlete_entries[[#Headers],[Result]],Results__5[#Headers],0)),"0. None")</f>
        <v>2. Silver</v>
      </c>
      <c r="J606" s="1" t="str">
        <f>IF(AND(athlete_entries[[#This Row],[Result]]="2. Silver",K606=2),"0. None",IF(AND(athlete_entries[[#This Row],[Result]]="3. Bronze",K606=3),"0. None",athlete_entries[[#This Row],[Result]]))</f>
        <v>2. Silver</v>
      </c>
      <c r="K606" s="1">
        <f>INDEX(Categories_and_entries__2[[#All],[Category]:[Entries]],MATCH(athlete_entries[[#This Row],[CATEGORY]],Categories_and_entries__2[[#All],[Category]],0),MATCH("Entries",Categories_and_entries__2[[#Headers],[Category]:[Entries]],0))</f>
        <v>17</v>
      </c>
      <c r="L606" s="1">
        <f>COUNTIFS(athlete_entries[CATEGORY],athlete_entries[[#This Row],[CATEGORY]],athlete_entries[Club Full],athlete_entries[[#This Row],[Club Full]])</f>
        <v>2</v>
      </c>
      <c r="M606" s="1" t="str">
        <f>INDEX(Participation_Count_Clubs__24[#All],MATCH(athlete_entries[[#This Row],[Club Full]],Participation_Count_Clubs__24[[#All],[Club Full]],0),MATCH("Club Size Entries",Participation_Count_Clubs__24[#Headers],0))</f>
        <v>L</v>
      </c>
    </row>
    <row r="607" spans="1:13" x14ac:dyDescent="0.25">
      <c r="A607" t="s">
        <v>45</v>
      </c>
      <c r="B607" t="s">
        <v>690</v>
      </c>
      <c r="C607" t="s">
        <v>221</v>
      </c>
      <c r="D607" s="1" t="str">
        <f>VLOOKUP(athlete_entries[[#This Row],[CATEGORY]],Categories!$A$1:$F$106,2,FALSE)</f>
        <v>Individual</v>
      </c>
      <c r="E607" s="1" t="str">
        <f>VLOOKUP(athlete_entries[[#This Row],[CATEGORY]],Categories!$A$1:$F$106,3,FALSE)</f>
        <v>Sparring</v>
      </c>
      <c r="F607" s="1" t="str">
        <f>VLOOKUP(athlete_entries[[#This Row],[CATEGORY]],Categories!$A$1:$F$106,4,FALSE)</f>
        <v>Youth</v>
      </c>
      <c r="G607" s="1" t="str">
        <f>VLOOKUP(athlete_entries[[#This Row],[CATEGORY]],Categories!$A$1:$F$106,5,FALSE)</f>
        <v>Female</v>
      </c>
      <c r="H607" s="1" t="str">
        <f>VLOOKUP(athlete_entries[[#This Row],[CATEGORY]],Categories!$A$1:$F$106,6,FALSE)</f>
        <v>C G10-G05</v>
      </c>
      <c r="I607" s="1" t="str">
        <f t="array" ref="I607">_xlfn.IFNA(INDEX(Results__5[#All],MATCH(athlete_entries[[#This Row],[CATEGORY]]&amp;athlete_entries[[#This Row],[Name]],Results__5[[#All],[Category]]&amp;Results__5[[#All],[Name]],0),MATCH(athlete_entries[[#Headers],[Result]],Results__5[#Headers],0)),"0. None")</f>
        <v>0. None</v>
      </c>
      <c r="J607" s="1" t="str">
        <f>IF(AND(athlete_entries[[#This Row],[Result]]="2. Silver",K607=2),"0. None",IF(AND(athlete_entries[[#This Row],[Result]]="3. Bronze",K607=3),"0. None",athlete_entries[[#This Row],[Result]]))</f>
        <v>0. None</v>
      </c>
      <c r="K607" s="1">
        <f>INDEX(Categories_and_entries__2[[#All],[Category]:[Entries]],MATCH(athlete_entries[[#This Row],[CATEGORY]],Categories_and_entries__2[[#All],[Category]],0),MATCH("Entries",Categories_and_entries__2[[#Headers],[Category]:[Entries]],0))</f>
        <v>17</v>
      </c>
      <c r="L607" s="1">
        <f>COUNTIFS(athlete_entries[CATEGORY],athlete_entries[[#This Row],[CATEGORY]],athlete_entries[Club Full],athlete_entries[[#This Row],[Club Full]])</f>
        <v>2</v>
      </c>
      <c r="M607" s="1" t="str">
        <f>INDEX(Participation_Count_Clubs__24[#All],MATCH(athlete_entries[[#This Row],[Club Full]],Participation_Count_Clubs__24[[#All],[Club Full]],0),MATCH("Club Size Entries",Participation_Count_Clubs__24[#Headers],0))</f>
        <v>L</v>
      </c>
    </row>
    <row r="608" spans="1:13" x14ac:dyDescent="0.25">
      <c r="A608" t="s">
        <v>46</v>
      </c>
      <c r="B608" t="s">
        <v>354</v>
      </c>
      <c r="C608" t="s">
        <v>221</v>
      </c>
      <c r="D608" s="1" t="str">
        <f>VLOOKUP(athlete_entries[[#This Row],[CATEGORY]],Categories!$A$1:$F$106,2,FALSE)</f>
        <v>Individual</v>
      </c>
      <c r="E608" s="1" t="str">
        <f>VLOOKUP(athlete_entries[[#This Row],[CATEGORY]],Categories!$A$1:$F$106,3,FALSE)</f>
        <v>Sparring</v>
      </c>
      <c r="F608" s="1" t="str">
        <f>VLOOKUP(athlete_entries[[#This Row],[CATEGORY]],Categories!$A$1:$F$106,4,FALSE)</f>
        <v>Youth</v>
      </c>
      <c r="G608" s="1" t="str">
        <f>VLOOKUP(athlete_entries[[#This Row],[CATEGORY]],Categories!$A$1:$F$106,5,FALSE)</f>
        <v>Female</v>
      </c>
      <c r="H608" s="1" t="str">
        <f>VLOOKUP(athlete_entries[[#This Row],[CATEGORY]],Categories!$A$1:$F$106,6,FALSE)</f>
        <v>C G10-G05</v>
      </c>
      <c r="I608" s="1" t="str">
        <f t="array" ref="I608">_xlfn.IFNA(INDEX(Results__5[#All],MATCH(athlete_entries[[#This Row],[CATEGORY]]&amp;athlete_entries[[#This Row],[Name]],Results__5[[#All],[Category]]&amp;Results__5[[#All],[Name]],0),MATCH(athlete_entries[[#Headers],[Result]],Results__5[#Headers],0)),"0. None")</f>
        <v>3. Bronze</v>
      </c>
      <c r="J608" s="1" t="str">
        <f>IF(AND(athlete_entries[[#This Row],[Result]]="2. Silver",K608=2),"0. None",IF(AND(athlete_entries[[#This Row],[Result]]="3. Bronze",K608=3),"0. None",athlete_entries[[#This Row],[Result]]))</f>
        <v>3. Bronze</v>
      </c>
      <c r="K608" s="1">
        <f>INDEX(Categories_and_entries__2[[#All],[Category]:[Entries]],MATCH(athlete_entries[[#This Row],[CATEGORY]],Categories_and_entries__2[[#All],[Category]],0),MATCH("Entries",Categories_and_entries__2[[#Headers],[Category]:[Entries]],0))</f>
        <v>20</v>
      </c>
      <c r="L608" s="1">
        <f>COUNTIFS(athlete_entries[CATEGORY],athlete_entries[[#This Row],[CATEGORY]],athlete_entries[Club Full],athlete_entries[[#This Row],[Club Full]])</f>
        <v>2</v>
      </c>
      <c r="M608" s="1" t="str">
        <f>INDEX(Participation_Count_Clubs__24[#All],MATCH(athlete_entries[[#This Row],[Club Full]],Participation_Count_Clubs__24[[#All],[Club Full]],0),MATCH("Club Size Entries",Participation_Count_Clubs__24[#Headers],0))</f>
        <v>L</v>
      </c>
    </row>
    <row r="609" spans="1:13" x14ac:dyDescent="0.25">
      <c r="A609" t="s">
        <v>46</v>
      </c>
      <c r="B609" t="s">
        <v>569</v>
      </c>
      <c r="C609" t="s">
        <v>221</v>
      </c>
      <c r="D609" s="1" t="str">
        <f>VLOOKUP(athlete_entries[[#This Row],[CATEGORY]],Categories!$A$1:$F$106,2,FALSE)</f>
        <v>Individual</v>
      </c>
      <c r="E609" s="1" t="str">
        <f>VLOOKUP(athlete_entries[[#This Row],[CATEGORY]],Categories!$A$1:$F$106,3,FALSE)</f>
        <v>Sparring</v>
      </c>
      <c r="F609" s="1" t="str">
        <f>VLOOKUP(athlete_entries[[#This Row],[CATEGORY]],Categories!$A$1:$F$106,4,FALSE)</f>
        <v>Youth</v>
      </c>
      <c r="G609" s="1" t="str">
        <f>VLOOKUP(athlete_entries[[#This Row],[CATEGORY]],Categories!$A$1:$F$106,5,FALSE)</f>
        <v>Female</v>
      </c>
      <c r="H609" s="1" t="str">
        <f>VLOOKUP(athlete_entries[[#This Row],[CATEGORY]],Categories!$A$1:$F$106,6,FALSE)</f>
        <v>C G10-G05</v>
      </c>
      <c r="I609" s="1" t="str">
        <f t="array" ref="I609">_xlfn.IFNA(INDEX(Results__5[#All],MATCH(athlete_entries[[#This Row],[CATEGORY]]&amp;athlete_entries[[#This Row],[Name]],Results__5[[#All],[Category]]&amp;Results__5[[#All],[Name]],0),MATCH(athlete_entries[[#Headers],[Result]],Results__5[#Headers],0)),"0. None")</f>
        <v>0. None</v>
      </c>
      <c r="J609" s="1" t="str">
        <f>IF(AND(athlete_entries[[#This Row],[Result]]="2. Silver",K609=2),"0. None",IF(AND(athlete_entries[[#This Row],[Result]]="3. Bronze",K609=3),"0. None",athlete_entries[[#This Row],[Result]]))</f>
        <v>0. None</v>
      </c>
      <c r="K609" s="1">
        <f>INDEX(Categories_and_entries__2[[#All],[Category]:[Entries]],MATCH(athlete_entries[[#This Row],[CATEGORY]],Categories_and_entries__2[[#All],[Category]],0),MATCH("Entries",Categories_and_entries__2[[#Headers],[Category]:[Entries]],0))</f>
        <v>20</v>
      </c>
      <c r="L609" s="1">
        <f>COUNTIFS(athlete_entries[CATEGORY],athlete_entries[[#This Row],[CATEGORY]],athlete_entries[Club Full],athlete_entries[[#This Row],[Club Full]])</f>
        <v>2</v>
      </c>
      <c r="M609" s="1" t="str">
        <f>INDEX(Participation_Count_Clubs__24[#All],MATCH(athlete_entries[[#This Row],[Club Full]],Participation_Count_Clubs__24[[#All],[Club Full]],0),MATCH("Club Size Entries",Participation_Count_Clubs__24[#Headers],0))</f>
        <v>L</v>
      </c>
    </row>
    <row r="610" spans="1:13" x14ac:dyDescent="0.25">
      <c r="A610" t="s">
        <v>47</v>
      </c>
      <c r="B610" t="s">
        <v>597</v>
      </c>
      <c r="C610" t="s">
        <v>221</v>
      </c>
      <c r="D610" s="1" t="str">
        <f>VLOOKUP(athlete_entries[[#This Row],[CATEGORY]],Categories!$A$1:$F$106,2,FALSE)</f>
        <v>Individual</v>
      </c>
      <c r="E610" s="1" t="str">
        <f>VLOOKUP(athlete_entries[[#This Row],[CATEGORY]],Categories!$A$1:$F$106,3,FALSE)</f>
        <v>Sparring</v>
      </c>
      <c r="F610" s="1" t="str">
        <f>VLOOKUP(athlete_entries[[#This Row],[CATEGORY]],Categories!$A$1:$F$106,4,FALSE)</f>
        <v>Youth</v>
      </c>
      <c r="G610" s="1" t="str">
        <f>VLOOKUP(athlete_entries[[#This Row],[CATEGORY]],Categories!$A$1:$F$106,5,FALSE)</f>
        <v>Female</v>
      </c>
      <c r="H610" s="1" t="str">
        <f>VLOOKUP(athlete_entries[[#This Row],[CATEGORY]],Categories!$A$1:$F$106,6,FALSE)</f>
        <v>C G10-G05</v>
      </c>
      <c r="I610" s="1" t="str">
        <f t="array" ref="I610">_xlfn.IFNA(INDEX(Results__5[#All],MATCH(athlete_entries[[#This Row],[CATEGORY]]&amp;athlete_entries[[#This Row],[Name]],Results__5[[#All],[Category]]&amp;Results__5[[#All],[Name]],0),MATCH(athlete_entries[[#Headers],[Result]],Results__5[#Headers],0)),"0. None")</f>
        <v>0. None</v>
      </c>
      <c r="J610" s="1" t="str">
        <f>IF(AND(athlete_entries[[#This Row],[Result]]="2. Silver",K610=2),"0. None",IF(AND(athlete_entries[[#This Row],[Result]]="3. Bronze",K610=3),"0. None",athlete_entries[[#This Row],[Result]]))</f>
        <v>0. None</v>
      </c>
      <c r="K610" s="1">
        <f>INDEX(Categories_and_entries__2[[#All],[Category]:[Entries]],MATCH(athlete_entries[[#This Row],[CATEGORY]],Categories_and_entries__2[[#All],[Category]],0),MATCH("Entries",Categories_and_entries__2[[#Headers],[Category]:[Entries]],0))</f>
        <v>10</v>
      </c>
      <c r="L610" s="1">
        <f>COUNTIFS(athlete_entries[CATEGORY],athlete_entries[[#This Row],[CATEGORY]],athlete_entries[Club Full],athlete_entries[[#This Row],[Club Full]])</f>
        <v>1</v>
      </c>
      <c r="M610" s="1" t="str">
        <f>INDEX(Participation_Count_Clubs__24[#All],MATCH(athlete_entries[[#This Row],[Club Full]],Participation_Count_Clubs__24[[#All],[Club Full]],0),MATCH("Club Size Entries",Participation_Count_Clubs__24[#Headers],0))</f>
        <v>L</v>
      </c>
    </row>
    <row r="611" spans="1:13" x14ac:dyDescent="0.25">
      <c r="A611" t="s">
        <v>53</v>
      </c>
      <c r="B611" t="s">
        <v>689</v>
      </c>
      <c r="C611" t="s">
        <v>221</v>
      </c>
      <c r="D611" s="1" t="str">
        <f>VLOOKUP(athlete_entries[[#This Row],[CATEGORY]],Categories!$A$1:$F$106,2,FALSE)</f>
        <v>Individual</v>
      </c>
      <c r="E611" s="1" t="str">
        <f>VLOOKUP(athlete_entries[[#This Row],[CATEGORY]],Categories!$A$1:$F$106,3,FALSE)</f>
        <v>Sparring</v>
      </c>
      <c r="F611" s="1" t="str">
        <f>VLOOKUP(athlete_entries[[#This Row],[CATEGORY]],Categories!$A$1:$F$106,4,FALSE)</f>
        <v>Youth</v>
      </c>
      <c r="G611" s="1" t="str">
        <f>VLOOKUP(athlete_entries[[#This Row],[CATEGORY]],Categories!$A$1:$F$106,5,FALSE)</f>
        <v>Male</v>
      </c>
      <c r="H611" s="1" t="str">
        <f>VLOOKUP(athlete_entries[[#This Row],[CATEGORY]],Categories!$A$1:$F$106,6,FALSE)</f>
        <v>C G10-G05</v>
      </c>
      <c r="I611" s="1" t="str">
        <f t="array" ref="I611">_xlfn.IFNA(INDEX(Results__5[#All],MATCH(athlete_entries[[#This Row],[CATEGORY]]&amp;athlete_entries[[#This Row],[Name]],Results__5[[#All],[Category]]&amp;Results__5[[#All],[Name]],0),MATCH(athlete_entries[[#Headers],[Result]],Results__5[#Headers],0)),"0. None")</f>
        <v>0. None</v>
      </c>
      <c r="J611" s="1" t="str">
        <f>IF(AND(athlete_entries[[#This Row],[Result]]="2. Silver",K611=2),"0. None",IF(AND(athlete_entries[[#This Row],[Result]]="3. Bronze",K611=3),"0. None",athlete_entries[[#This Row],[Result]]))</f>
        <v>0. None</v>
      </c>
      <c r="K611" s="1">
        <f>INDEX(Categories_and_entries__2[[#All],[Category]:[Entries]],MATCH(athlete_entries[[#This Row],[CATEGORY]],Categories_and_entries__2[[#All],[Category]],0),MATCH("Entries",Categories_and_entries__2[[#Headers],[Category]:[Entries]],0))</f>
        <v>15</v>
      </c>
      <c r="L611" s="1">
        <f>COUNTIFS(athlete_entries[CATEGORY],athlete_entries[[#This Row],[CATEGORY]],athlete_entries[Club Full],athlete_entries[[#This Row],[Club Full]])</f>
        <v>2</v>
      </c>
      <c r="M611" s="1" t="str">
        <f>INDEX(Participation_Count_Clubs__24[#All],MATCH(athlete_entries[[#This Row],[Club Full]],Participation_Count_Clubs__24[[#All],[Club Full]],0),MATCH("Club Size Entries",Participation_Count_Clubs__24[#Headers],0))</f>
        <v>L</v>
      </c>
    </row>
    <row r="612" spans="1:13" x14ac:dyDescent="0.25">
      <c r="A612" t="s">
        <v>53</v>
      </c>
      <c r="B612" t="s">
        <v>625</v>
      </c>
      <c r="C612" t="s">
        <v>221</v>
      </c>
      <c r="D612" s="1" t="str">
        <f>VLOOKUP(athlete_entries[[#This Row],[CATEGORY]],Categories!$A$1:$F$106,2,FALSE)</f>
        <v>Individual</v>
      </c>
      <c r="E612" s="1" t="str">
        <f>VLOOKUP(athlete_entries[[#This Row],[CATEGORY]],Categories!$A$1:$F$106,3,FALSE)</f>
        <v>Sparring</v>
      </c>
      <c r="F612" s="1" t="str">
        <f>VLOOKUP(athlete_entries[[#This Row],[CATEGORY]],Categories!$A$1:$F$106,4,FALSE)</f>
        <v>Youth</v>
      </c>
      <c r="G612" s="1" t="str">
        <f>VLOOKUP(athlete_entries[[#This Row],[CATEGORY]],Categories!$A$1:$F$106,5,FALSE)</f>
        <v>Male</v>
      </c>
      <c r="H612" s="1" t="str">
        <f>VLOOKUP(athlete_entries[[#This Row],[CATEGORY]],Categories!$A$1:$F$106,6,FALSE)</f>
        <v>C G10-G05</v>
      </c>
      <c r="I612" s="1" t="str">
        <f t="array" ref="I612">_xlfn.IFNA(INDEX(Results__5[#All],MATCH(athlete_entries[[#This Row],[CATEGORY]]&amp;athlete_entries[[#This Row],[Name]],Results__5[[#All],[Category]]&amp;Results__5[[#All],[Name]],0),MATCH(athlete_entries[[#Headers],[Result]],Results__5[#Headers],0)),"0. None")</f>
        <v>0. None</v>
      </c>
      <c r="J612" s="1" t="str">
        <f>IF(AND(athlete_entries[[#This Row],[Result]]="2. Silver",K612=2),"0. None",IF(AND(athlete_entries[[#This Row],[Result]]="3. Bronze",K612=3),"0. None",athlete_entries[[#This Row],[Result]]))</f>
        <v>0. None</v>
      </c>
      <c r="K612" s="1">
        <f>INDEX(Categories_and_entries__2[[#All],[Category]:[Entries]],MATCH(athlete_entries[[#This Row],[CATEGORY]],Categories_and_entries__2[[#All],[Category]],0),MATCH("Entries",Categories_and_entries__2[[#Headers],[Category]:[Entries]],0))</f>
        <v>15</v>
      </c>
      <c r="L612" s="1">
        <f>COUNTIFS(athlete_entries[CATEGORY],athlete_entries[[#This Row],[CATEGORY]],athlete_entries[Club Full],athlete_entries[[#This Row],[Club Full]])</f>
        <v>2</v>
      </c>
      <c r="M612" s="1" t="str">
        <f>INDEX(Participation_Count_Clubs__24[#All],MATCH(athlete_entries[[#This Row],[Club Full]],Participation_Count_Clubs__24[[#All],[Club Full]],0),MATCH("Club Size Entries",Participation_Count_Clubs__24[#Headers],0))</f>
        <v>L</v>
      </c>
    </row>
    <row r="613" spans="1:13" x14ac:dyDescent="0.25">
      <c r="A613" t="s">
        <v>54</v>
      </c>
      <c r="B613" t="s">
        <v>623</v>
      </c>
      <c r="C613" t="s">
        <v>221</v>
      </c>
      <c r="D613" s="1" t="str">
        <f>VLOOKUP(athlete_entries[[#This Row],[CATEGORY]],Categories!$A$1:$F$106,2,FALSE)</f>
        <v>Individual</v>
      </c>
      <c r="E613" s="1" t="str">
        <f>VLOOKUP(athlete_entries[[#This Row],[CATEGORY]],Categories!$A$1:$F$106,3,FALSE)</f>
        <v>Sparring</v>
      </c>
      <c r="F613" s="1" t="str">
        <f>VLOOKUP(athlete_entries[[#This Row],[CATEGORY]],Categories!$A$1:$F$106,4,FALSE)</f>
        <v>Youth</v>
      </c>
      <c r="G613" s="1" t="str">
        <f>VLOOKUP(athlete_entries[[#This Row],[CATEGORY]],Categories!$A$1:$F$106,5,FALSE)</f>
        <v>Male</v>
      </c>
      <c r="H613" s="1" t="str">
        <f>VLOOKUP(athlete_entries[[#This Row],[CATEGORY]],Categories!$A$1:$F$106,6,FALSE)</f>
        <v>C G10-G05</v>
      </c>
      <c r="I613" s="1" t="str">
        <f t="array" ref="I613">_xlfn.IFNA(INDEX(Results__5[#All],MATCH(athlete_entries[[#This Row],[CATEGORY]]&amp;athlete_entries[[#This Row],[Name]],Results__5[[#All],[Category]]&amp;Results__5[[#All],[Name]],0),MATCH(athlete_entries[[#Headers],[Result]],Results__5[#Headers],0)),"0. None")</f>
        <v>0. None</v>
      </c>
      <c r="J613" s="1" t="str">
        <f>IF(AND(athlete_entries[[#This Row],[Result]]="2. Silver",K613=2),"0. None",IF(AND(athlete_entries[[#This Row],[Result]]="3. Bronze",K613=3),"0. None",athlete_entries[[#This Row],[Result]]))</f>
        <v>0. None</v>
      </c>
      <c r="K613" s="1">
        <f>INDEX(Categories_and_entries__2[[#All],[Category]:[Entries]],MATCH(athlete_entries[[#This Row],[CATEGORY]],Categories_and_entries__2[[#All],[Category]],0),MATCH("Entries",Categories_and_entries__2[[#Headers],[Category]:[Entries]],0))</f>
        <v>16</v>
      </c>
      <c r="L613" s="1">
        <f>COUNTIFS(athlete_entries[CATEGORY],athlete_entries[[#This Row],[CATEGORY]],athlete_entries[Club Full],athlete_entries[[#This Row],[Club Full]])</f>
        <v>3</v>
      </c>
      <c r="M613" s="1" t="str">
        <f>INDEX(Participation_Count_Clubs__24[#All],MATCH(athlete_entries[[#This Row],[Club Full]],Participation_Count_Clubs__24[[#All],[Club Full]],0),MATCH("Club Size Entries",Participation_Count_Clubs__24[#Headers],0))</f>
        <v>L</v>
      </c>
    </row>
    <row r="614" spans="1:13" x14ac:dyDescent="0.25">
      <c r="A614" t="s">
        <v>54</v>
      </c>
      <c r="B614" t="s">
        <v>624</v>
      </c>
      <c r="C614" t="s">
        <v>221</v>
      </c>
      <c r="D614" s="1" t="str">
        <f>VLOOKUP(athlete_entries[[#This Row],[CATEGORY]],Categories!$A$1:$F$106,2,FALSE)</f>
        <v>Individual</v>
      </c>
      <c r="E614" s="1" t="str">
        <f>VLOOKUP(athlete_entries[[#This Row],[CATEGORY]],Categories!$A$1:$F$106,3,FALSE)</f>
        <v>Sparring</v>
      </c>
      <c r="F614" s="1" t="str">
        <f>VLOOKUP(athlete_entries[[#This Row],[CATEGORY]],Categories!$A$1:$F$106,4,FALSE)</f>
        <v>Youth</v>
      </c>
      <c r="G614" s="1" t="str">
        <f>VLOOKUP(athlete_entries[[#This Row],[CATEGORY]],Categories!$A$1:$F$106,5,FALSE)</f>
        <v>Male</v>
      </c>
      <c r="H614" s="1" t="str">
        <f>VLOOKUP(athlete_entries[[#This Row],[CATEGORY]],Categories!$A$1:$F$106,6,FALSE)</f>
        <v>C G10-G05</v>
      </c>
      <c r="I614" s="1" t="str">
        <f t="array" ref="I614">_xlfn.IFNA(INDEX(Results__5[#All],MATCH(athlete_entries[[#This Row],[CATEGORY]]&amp;athlete_entries[[#This Row],[Name]],Results__5[[#All],[Category]]&amp;Results__5[[#All],[Name]],0),MATCH(athlete_entries[[#Headers],[Result]],Results__5[#Headers],0)),"0. None")</f>
        <v>0. None</v>
      </c>
      <c r="J614" s="1" t="str">
        <f>IF(AND(athlete_entries[[#This Row],[Result]]="2. Silver",K614=2),"0. None",IF(AND(athlete_entries[[#This Row],[Result]]="3. Bronze",K614=3),"0. None",athlete_entries[[#This Row],[Result]]))</f>
        <v>0. None</v>
      </c>
      <c r="K614" s="1">
        <f>INDEX(Categories_and_entries__2[[#All],[Category]:[Entries]],MATCH(athlete_entries[[#This Row],[CATEGORY]],Categories_and_entries__2[[#All],[Category]],0),MATCH("Entries",Categories_and_entries__2[[#Headers],[Category]:[Entries]],0))</f>
        <v>16</v>
      </c>
      <c r="L614" s="1">
        <f>COUNTIFS(athlete_entries[CATEGORY],athlete_entries[[#This Row],[CATEGORY]],athlete_entries[Club Full],athlete_entries[[#This Row],[Club Full]])</f>
        <v>3</v>
      </c>
      <c r="M614" s="1" t="str">
        <f>INDEX(Participation_Count_Clubs__24[#All],MATCH(athlete_entries[[#This Row],[Club Full]],Participation_Count_Clubs__24[[#All],[Club Full]],0),MATCH("Club Size Entries",Participation_Count_Clubs__24[#Headers],0))</f>
        <v>L</v>
      </c>
    </row>
    <row r="615" spans="1:13" x14ac:dyDescent="0.25">
      <c r="A615" t="s">
        <v>54</v>
      </c>
      <c r="B615" t="s">
        <v>522</v>
      </c>
      <c r="C615" t="s">
        <v>221</v>
      </c>
      <c r="D615" s="1" t="str">
        <f>VLOOKUP(athlete_entries[[#This Row],[CATEGORY]],Categories!$A$1:$F$106,2,FALSE)</f>
        <v>Individual</v>
      </c>
      <c r="E615" s="1" t="str">
        <f>VLOOKUP(athlete_entries[[#This Row],[CATEGORY]],Categories!$A$1:$F$106,3,FALSE)</f>
        <v>Sparring</v>
      </c>
      <c r="F615" s="1" t="str">
        <f>VLOOKUP(athlete_entries[[#This Row],[CATEGORY]],Categories!$A$1:$F$106,4,FALSE)</f>
        <v>Youth</v>
      </c>
      <c r="G615" s="1" t="str">
        <f>VLOOKUP(athlete_entries[[#This Row],[CATEGORY]],Categories!$A$1:$F$106,5,FALSE)</f>
        <v>Male</v>
      </c>
      <c r="H615" s="1" t="str">
        <f>VLOOKUP(athlete_entries[[#This Row],[CATEGORY]],Categories!$A$1:$F$106,6,FALSE)</f>
        <v>C G10-G05</v>
      </c>
      <c r="I615" s="1" t="str">
        <f t="array" ref="I615">_xlfn.IFNA(INDEX(Results__5[#All],MATCH(athlete_entries[[#This Row],[CATEGORY]]&amp;athlete_entries[[#This Row],[Name]],Results__5[[#All],[Category]]&amp;Results__5[[#All],[Name]],0),MATCH(athlete_entries[[#Headers],[Result]],Results__5[#Headers],0)),"0. None")</f>
        <v>0. None</v>
      </c>
      <c r="J615" s="1" t="str">
        <f>IF(AND(athlete_entries[[#This Row],[Result]]="2. Silver",K615=2),"0. None",IF(AND(athlete_entries[[#This Row],[Result]]="3. Bronze",K615=3),"0. None",athlete_entries[[#This Row],[Result]]))</f>
        <v>0. None</v>
      </c>
      <c r="K615" s="1">
        <f>INDEX(Categories_and_entries__2[[#All],[Category]:[Entries]],MATCH(athlete_entries[[#This Row],[CATEGORY]],Categories_and_entries__2[[#All],[Category]],0),MATCH("Entries",Categories_and_entries__2[[#Headers],[Category]:[Entries]],0))</f>
        <v>16</v>
      </c>
      <c r="L615" s="1">
        <f>COUNTIFS(athlete_entries[CATEGORY],athlete_entries[[#This Row],[CATEGORY]],athlete_entries[Club Full],athlete_entries[[#This Row],[Club Full]])</f>
        <v>3</v>
      </c>
      <c r="M615" s="1" t="str">
        <f>INDEX(Participation_Count_Clubs__24[#All],MATCH(athlete_entries[[#This Row],[Club Full]],Participation_Count_Clubs__24[[#All],[Club Full]],0),MATCH("Club Size Entries",Participation_Count_Clubs__24[#Headers],0))</f>
        <v>L</v>
      </c>
    </row>
    <row r="616" spans="1:13" x14ac:dyDescent="0.25">
      <c r="A616" t="s">
        <v>91</v>
      </c>
      <c r="B616" t="s">
        <v>220</v>
      </c>
      <c r="C616" t="s">
        <v>221</v>
      </c>
      <c r="D616" s="1" t="str">
        <f>VLOOKUP(athlete_entries[[#This Row],[CATEGORY]],Categories!$A$1:$F$106,2,FALSE)</f>
        <v>Individual</v>
      </c>
      <c r="E616" s="1" t="str">
        <f>VLOOKUP(athlete_entries[[#This Row],[CATEGORY]],Categories!$A$1:$F$106,3,FALSE)</f>
        <v>Sparring</v>
      </c>
      <c r="F616" s="1" t="str">
        <f>VLOOKUP(athlete_entries[[#This Row],[CATEGORY]],Categories!$A$1:$F$106,4,FALSE)</f>
        <v>Senior</v>
      </c>
      <c r="G616" s="1" t="str">
        <f>VLOOKUP(athlete_entries[[#This Row],[CATEGORY]],Categories!$A$1:$F$106,5,FALSE)</f>
        <v>Male</v>
      </c>
      <c r="H616" s="1" t="str">
        <f>VLOOKUP(athlete_entries[[#This Row],[CATEGORY]],Categories!$A$1:$F$106,6,FALSE)</f>
        <v>C G10-G05</v>
      </c>
      <c r="I616" s="1" t="str">
        <f t="array" ref="I616">_xlfn.IFNA(INDEX(Results__5[#All],MATCH(athlete_entries[[#This Row],[CATEGORY]]&amp;athlete_entries[[#This Row],[Name]],Results__5[[#All],[Category]]&amp;Results__5[[#All],[Name]],0),MATCH(athlete_entries[[#Headers],[Result]],Results__5[#Headers],0)),"0. None")</f>
        <v>1. Gold</v>
      </c>
      <c r="J616" s="1" t="str">
        <f>IF(AND(athlete_entries[[#This Row],[Result]]="2. Silver",K616=2),"0. None",IF(AND(athlete_entries[[#This Row],[Result]]="3. Bronze",K616=3),"0. None",athlete_entries[[#This Row],[Result]]))</f>
        <v>1. Gold</v>
      </c>
      <c r="K616" s="1">
        <f>INDEX(Categories_and_entries__2[[#All],[Category]:[Entries]],MATCH(athlete_entries[[#This Row],[CATEGORY]],Categories_and_entries__2[[#All],[Category]],0),MATCH("Entries",Categories_and_entries__2[[#Headers],[Category]:[Entries]],0))</f>
        <v>6</v>
      </c>
      <c r="L616" s="1">
        <f>COUNTIFS(athlete_entries[CATEGORY],athlete_entries[[#This Row],[CATEGORY]],athlete_entries[Club Full],athlete_entries[[#This Row],[Club Full]])</f>
        <v>1</v>
      </c>
      <c r="M616" s="1" t="str">
        <f>INDEX(Participation_Count_Clubs__24[#All],MATCH(athlete_entries[[#This Row],[Club Full]],Participation_Count_Clubs__24[[#All],[Club Full]],0),MATCH("Club Size Entries",Participation_Count_Clubs__24[#Headers],0))</f>
        <v>L</v>
      </c>
    </row>
    <row r="617" spans="1:13" x14ac:dyDescent="0.25">
      <c r="A617" t="s">
        <v>7</v>
      </c>
      <c r="B617" t="s">
        <v>607</v>
      </c>
      <c r="C617" t="s">
        <v>178</v>
      </c>
      <c r="D617" s="1" t="str">
        <f>VLOOKUP(athlete_entries[[#This Row],[CATEGORY]],Categories!$A$1:$F$106,2,FALSE)</f>
        <v>Individual</v>
      </c>
      <c r="E617" s="1" t="str">
        <f>VLOOKUP(athlete_entries[[#This Row],[CATEGORY]],Categories!$A$1:$F$106,3,FALSE)</f>
        <v>Patterns</v>
      </c>
      <c r="F617" s="1" t="str">
        <f>VLOOKUP(athlete_entries[[#This Row],[CATEGORY]],Categories!$A$1:$F$106,4,FALSE)</f>
        <v>Youth</v>
      </c>
      <c r="G617" s="1" t="str">
        <f>VLOOKUP(athlete_entries[[#This Row],[CATEGORY]],Categories!$A$1:$F$106,5,FALSE)</f>
        <v>Male</v>
      </c>
      <c r="H617" s="1" t="str">
        <f>VLOOKUP(athlete_entries[[#This Row],[CATEGORY]],Categories!$A$1:$F$106,6,FALSE)</f>
        <v>B G04-G01</v>
      </c>
      <c r="I617" s="1" t="str">
        <f t="array" ref="I617">_xlfn.IFNA(INDEX(Results__5[#All],MATCH(athlete_entries[[#This Row],[CATEGORY]]&amp;athlete_entries[[#This Row],[Name]],Results__5[[#All],[Category]]&amp;Results__5[[#All],[Name]],0),MATCH(athlete_entries[[#Headers],[Result]],Results__5[#Headers],0)),"0. None")</f>
        <v>0. None</v>
      </c>
      <c r="J617" s="1" t="str">
        <f>IF(AND(athlete_entries[[#This Row],[Result]]="2. Silver",K617=2),"0. None",IF(AND(athlete_entries[[#This Row],[Result]]="3. Bronze",K617=3),"0. None",athlete_entries[[#This Row],[Result]]))</f>
        <v>0. None</v>
      </c>
      <c r="K617" s="1">
        <f>INDEX(Categories_and_entries__2[[#All],[Category]:[Entries]],MATCH(athlete_entries[[#This Row],[CATEGORY]],Categories_and_entries__2[[#All],[Category]],0),MATCH("Entries",Categories_and_entries__2[[#Headers],[Category]:[Entries]],0))</f>
        <v>17</v>
      </c>
      <c r="L617" s="1">
        <f>COUNTIFS(athlete_entries[CATEGORY],athlete_entries[[#This Row],[CATEGORY]],athlete_entries[Club Full],athlete_entries[[#This Row],[Club Full]])</f>
        <v>2</v>
      </c>
      <c r="M617" s="1" t="str">
        <f>INDEX(Participation_Count_Clubs__24[#All],MATCH(athlete_entries[[#This Row],[Club Full]],Participation_Count_Clubs__24[[#All],[Club Full]],0),MATCH("Club Size Entries",Participation_Count_Clubs__24[#Headers],0))</f>
        <v>XS</v>
      </c>
    </row>
    <row r="618" spans="1:13" x14ac:dyDescent="0.25">
      <c r="A618" t="s">
        <v>7</v>
      </c>
      <c r="B618" t="s">
        <v>177</v>
      </c>
      <c r="C618" t="s">
        <v>178</v>
      </c>
      <c r="D618" s="1" t="str">
        <f>VLOOKUP(athlete_entries[[#This Row],[CATEGORY]],Categories!$A$1:$F$106,2,FALSE)</f>
        <v>Individual</v>
      </c>
      <c r="E618" s="1" t="str">
        <f>VLOOKUP(athlete_entries[[#This Row],[CATEGORY]],Categories!$A$1:$F$106,3,FALSE)</f>
        <v>Patterns</v>
      </c>
      <c r="F618" s="1" t="str">
        <f>VLOOKUP(athlete_entries[[#This Row],[CATEGORY]],Categories!$A$1:$F$106,4,FALSE)</f>
        <v>Youth</v>
      </c>
      <c r="G618" s="1" t="str">
        <f>VLOOKUP(athlete_entries[[#This Row],[CATEGORY]],Categories!$A$1:$F$106,5,FALSE)</f>
        <v>Male</v>
      </c>
      <c r="H618" s="1" t="str">
        <f>VLOOKUP(athlete_entries[[#This Row],[CATEGORY]],Categories!$A$1:$F$106,6,FALSE)</f>
        <v>B G04-G01</v>
      </c>
      <c r="I618" s="1" t="str">
        <f t="array" ref="I618">_xlfn.IFNA(INDEX(Results__5[#All],MATCH(athlete_entries[[#This Row],[CATEGORY]]&amp;athlete_entries[[#This Row],[Name]],Results__5[[#All],[Category]]&amp;Results__5[[#All],[Name]],0),MATCH(athlete_entries[[#Headers],[Result]],Results__5[#Headers],0)),"0. None")</f>
        <v>0. None</v>
      </c>
      <c r="J618" s="1" t="str">
        <f>IF(AND(athlete_entries[[#This Row],[Result]]="2. Silver",K618=2),"0. None",IF(AND(athlete_entries[[#This Row],[Result]]="3. Bronze",K618=3),"0. None",athlete_entries[[#This Row],[Result]]))</f>
        <v>0. None</v>
      </c>
      <c r="K618" s="1">
        <f>INDEX(Categories_and_entries__2[[#All],[Category]:[Entries]],MATCH(athlete_entries[[#This Row],[CATEGORY]],Categories_and_entries__2[[#All],[Category]],0),MATCH("Entries",Categories_and_entries__2[[#Headers],[Category]:[Entries]],0))</f>
        <v>17</v>
      </c>
      <c r="L618" s="1">
        <f>COUNTIFS(athlete_entries[CATEGORY],athlete_entries[[#This Row],[CATEGORY]],athlete_entries[Club Full],athlete_entries[[#This Row],[Club Full]])</f>
        <v>2</v>
      </c>
      <c r="M618" s="1" t="str">
        <f>INDEX(Participation_Count_Clubs__24[#All],MATCH(athlete_entries[[#This Row],[Club Full]],Participation_Count_Clubs__24[[#All],[Club Full]],0),MATCH("Club Size Entries",Participation_Count_Clubs__24[#Headers],0))</f>
        <v>XS</v>
      </c>
    </row>
    <row r="619" spans="1:13" x14ac:dyDescent="0.25">
      <c r="A619" t="s">
        <v>52</v>
      </c>
      <c r="B619" t="s">
        <v>607</v>
      </c>
      <c r="C619" t="s">
        <v>178</v>
      </c>
      <c r="D619" s="1" t="str">
        <f>VLOOKUP(athlete_entries[[#This Row],[CATEGORY]],Categories!$A$1:$F$106,2,FALSE)</f>
        <v>Individual</v>
      </c>
      <c r="E619" s="1" t="str">
        <f>VLOOKUP(athlete_entries[[#This Row],[CATEGORY]],Categories!$A$1:$F$106,3,FALSE)</f>
        <v>Sparring</v>
      </c>
      <c r="F619" s="1" t="str">
        <f>VLOOKUP(athlete_entries[[#This Row],[CATEGORY]],Categories!$A$1:$F$106,4,FALSE)</f>
        <v>Youth</v>
      </c>
      <c r="G619" s="1" t="str">
        <f>VLOOKUP(athlete_entries[[#This Row],[CATEGORY]],Categories!$A$1:$F$106,5,FALSE)</f>
        <v>Male</v>
      </c>
      <c r="H619" s="1" t="str">
        <f>VLOOKUP(athlete_entries[[#This Row],[CATEGORY]],Categories!$A$1:$F$106,6,FALSE)</f>
        <v>B G04-G01</v>
      </c>
      <c r="I619" s="1" t="str">
        <f t="array" ref="I619">_xlfn.IFNA(INDEX(Results__5[#All],MATCH(athlete_entries[[#This Row],[CATEGORY]]&amp;athlete_entries[[#This Row],[Name]],Results__5[[#All],[Category]]&amp;Results__5[[#All],[Name]],0),MATCH(athlete_entries[[#Headers],[Result]],Results__5[#Headers],0)),"0. None")</f>
        <v>0. None</v>
      </c>
      <c r="J619" s="1" t="str">
        <f>IF(AND(athlete_entries[[#This Row],[Result]]="2. Silver",K619=2),"0. None",IF(AND(athlete_entries[[#This Row],[Result]]="3. Bronze",K619=3),"0. None",athlete_entries[[#This Row],[Result]]))</f>
        <v>0. None</v>
      </c>
      <c r="K619" s="1">
        <f>INDEX(Categories_and_entries__2[[#All],[Category]:[Entries]],MATCH(athlete_entries[[#This Row],[CATEGORY]],Categories_and_entries__2[[#All],[Category]],0),MATCH("Entries",Categories_and_entries__2[[#Headers],[Category]:[Entries]],0))</f>
        <v>6</v>
      </c>
      <c r="L619" s="1">
        <f>COUNTIFS(athlete_entries[CATEGORY],athlete_entries[[#This Row],[CATEGORY]],athlete_entries[Club Full],athlete_entries[[#This Row],[Club Full]])</f>
        <v>2</v>
      </c>
      <c r="M619" s="1" t="str">
        <f>INDEX(Participation_Count_Clubs__24[#All],MATCH(athlete_entries[[#This Row],[Club Full]],Participation_Count_Clubs__24[[#All],[Club Full]],0),MATCH("Club Size Entries",Participation_Count_Clubs__24[#Headers],0))</f>
        <v>XS</v>
      </c>
    </row>
    <row r="620" spans="1:13" x14ac:dyDescent="0.25">
      <c r="A620" t="s">
        <v>52</v>
      </c>
      <c r="B620" t="s">
        <v>177</v>
      </c>
      <c r="C620" t="s">
        <v>178</v>
      </c>
      <c r="D620" s="1" t="str">
        <f>VLOOKUP(athlete_entries[[#This Row],[CATEGORY]],Categories!$A$1:$F$106,2,FALSE)</f>
        <v>Individual</v>
      </c>
      <c r="E620" s="1" t="str">
        <f>VLOOKUP(athlete_entries[[#This Row],[CATEGORY]],Categories!$A$1:$F$106,3,FALSE)</f>
        <v>Sparring</v>
      </c>
      <c r="F620" s="1" t="str">
        <f>VLOOKUP(athlete_entries[[#This Row],[CATEGORY]],Categories!$A$1:$F$106,4,FALSE)</f>
        <v>Youth</v>
      </c>
      <c r="G620" s="1" t="str">
        <f>VLOOKUP(athlete_entries[[#This Row],[CATEGORY]],Categories!$A$1:$F$106,5,FALSE)</f>
        <v>Male</v>
      </c>
      <c r="H620" s="1" t="str">
        <f>VLOOKUP(athlete_entries[[#This Row],[CATEGORY]],Categories!$A$1:$F$106,6,FALSE)</f>
        <v>B G04-G01</v>
      </c>
      <c r="I620" s="1" t="str">
        <f t="array" ref="I620">_xlfn.IFNA(INDEX(Results__5[#All],MATCH(athlete_entries[[#This Row],[CATEGORY]]&amp;athlete_entries[[#This Row],[Name]],Results__5[[#All],[Category]]&amp;Results__5[[#All],[Name]],0),MATCH(athlete_entries[[#Headers],[Result]],Results__5[#Headers],0)),"0. None")</f>
        <v>1. Gold</v>
      </c>
      <c r="J620" s="1" t="str">
        <f>IF(AND(athlete_entries[[#This Row],[Result]]="2. Silver",K620=2),"0. None",IF(AND(athlete_entries[[#This Row],[Result]]="3. Bronze",K620=3),"0. None",athlete_entries[[#This Row],[Result]]))</f>
        <v>1. Gold</v>
      </c>
      <c r="K620" s="1">
        <f>INDEX(Categories_and_entries__2[[#All],[Category]:[Entries]],MATCH(athlete_entries[[#This Row],[CATEGORY]],Categories_and_entries__2[[#All],[Category]],0),MATCH("Entries",Categories_and_entries__2[[#Headers],[Category]:[Entries]],0))</f>
        <v>6</v>
      </c>
      <c r="L620" s="1">
        <f>COUNTIFS(athlete_entries[CATEGORY],athlete_entries[[#This Row],[CATEGORY]],athlete_entries[Club Full],athlete_entries[[#This Row],[Club Full]])</f>
        <v>2</v>
      </c>
      <c r="M620" s="1" t="str">
        <f>INDEX(Participation_Count_Clubs__24[#All],MATCH(athlete_entries[[#This Row],[Club Full]],Participation_Count_Clubs__24[[#All],[Club Full]],0),MATCH("Club Size Entries",Participation_Count_Clubs__24[#Headers],0))</f>
        <v>XS</v>
      </c>
    </row>
    <row r="621" spans="1:13" x14ac:dyDescent="0.25">
      <c r="A621" t="s">
        <v>2</v>
      </c>
      <c r="B621" t="s">
        <v>232</v>
      </c>
      <c r="C621" t="s">
        <v>154</v>
      </c>
      <c r="D621" s="1" t="str">
        <f>VLOOKUP(athlete_entries[[#This Row],[CATEGORY]],Categories!$A$1:$F$106,2,FALSE)</f>
        <v>Individual</v>
      </c>
      <c r="E621" s="1" t="str">
        <f>VLOOKUP(athlete_entries[[#This Row],[CATEGORY]],Categories!$A$1:$F$106,3,FALSE)</f>
        <v>Patterns</v>
      </c>
      <c r="F621" s="1" t="str">
        <f>VLOOKUP(athlete_entries[[#This Row],[CATEGORY]],Categories!$A$1:$F$106,4,FALSE)</f>
        <v>Youth</v>
      </c>
      <c r="G621" s="1" t="str">
        <f>VLOOKUP(athlete_entries[[#This Row],[CATEGORY]],Categories!$A$1:$F$106,5,FALSE)</f>
        <v>Female</v>
      </c>
      <c r="H621" s="1" t="str">
        <f>VLOOKUP(athlete_entries[[#This Row],[CATEGORY]],Categories!$A$1:$F$106,6,FALSE)</f>
        <v>B G04-G01</v>
      </c>
      <c r="I621" s="1" t="str">
        <f t="array" ref="I621">_xlfn.IFNA(INDEX(Results__5[#All],MATCH(athlete_entries[[#This Row],[CATEGORY]]&amp;athlete_entries[[#This Row],[Name]],Results__5[[#All],[Category]]&amp;Results__5[[#All],[Name]],0),MATCH(athlete_entries[[#Headers],[Result]],Results__5[#Headers],0)),"0. None")</f>
        <v>2. Silver</v>
      </c>
      <c r="J621" s="1" t="str">
        <f>IF(AND(athlete_entries[[#This Row],[Result]]="2. Silver",K621=2),"0. None",IF(AND(athlete_entries[[#This Row],[Result]]="3. Bronze",K621=3),"0. None",athlete_entries[[#This Row],[Result]]))</f>
        <v>2. Silver</v>
      </c>
      <c r="K621" s="1">
        <f>INDEX(Categories_and_entries__2[[#All],[Category]:[Entries]],MATCH(athlete_entries[[#This Row],[CATEGORY]],Categories_and_entries__2[[#All],[Category]],0),MATCH("Entries",Categories_and_entries__2[[#Headers],[Category]:[Entries]],0))</f>
        <v>24</v>
      </c>
      <c r="L621" s="1">
        <f>COUNTIFS(athlete_entries[CATEGORY],athlete_entries[[#This Row],[CATEGORY]],athlete_entries[Club Full],athlete_entries[[#This Row],[Club Full]])</f>
        <v>2</v>
      </c>
      <c r="M621" s="1" t="str">
        <f>INDEX(Participation_Count_Clubs__24[#All],MATCH(athlete_entries[[#This Row],[Club Full]],Participation_Count_Clubs__24[[#All],[Club Full]],0),MATCH("Club Size Entries",Participation_Count_Clubs__24[#Headers],0))</f>
        <v>L</v>
      </c>
    </row>
    <row r="622" spans="1:13" x14ac:dyDescent="0.25">
      <c r="A622" t="s">
        <v>2</v>
      </c>
      <c r="B622" t="s">
        <v>166</v>
      </c>
      <c r="C622" t="s">
        <v>154</v>
      </c>
      <c r="D622" s="1" t="str">
        <f>VLOOKUP(athlete_entries[[#This Row],[CATEGORY]],Categories!$A$1:$F$106,2,FALSE)</f>
        <v>Individual</v>
      </c>
      <c r="E622" s="1" t="str">
        <f>VLOOKUP(athlete_entries[[#This Row],[CATEGORY]],Categories!$A$1:$F$106,3,FALSE)</f>
        <v>Patterns</v>
      </c>
      <c r="F622" s="1" t="str">
        <f>VLOOKUP(athlete_entries[[#This Row],[CATEGORY]],Categories!$A$1:$F$106,4,FALSE)</f>
        <v>Youth</v>
      </c>
      <c r="G622" s="1" t="str">
        <f>VLOOKUP(athlete_entries[[#This Row],[CATEGORY]],Categories!$A$1:$F$106,5,FALSE)</f>
        <v>Female</v>
      </c>
      <c r="H622" s="1" t="str">
        <f>VLOOKUP(athlete_entries[[#This Row],[CATEGORY]],Categories!$A$1:$F$106,6,FALSE)</f>
        <v>B G04-G01</v>
      </c>
      <c r="I622" s="1" t="str">
        <f t="array" ref="I622">_xlfn.IFNA(INDEX(Results__5[#All],MATCH(athlete_entries[[#This Row],[CATEGORY]]&amp;athlete_entries[[#This Row],[Name]],Results__5[[#All],[Category]]&amp;Results__5[[#All],[Name]],0),MATCH(athlete_entries[[#Headers],[Result]],Results__5[#Headers],0)),"0. None")</f>
        <v>0. None</v>
      </c>
      <c r="J622" s="1" t="str">
        <f>IF(AND(athlete_entries[[#This Row],[Result]]="2. Silver",K622=2),"0. None",IF(AND(athlete_entries[[#This Row],[Result]]="3. Bronze",K622=3),"0. None",athlete_entries[[#This Row],[Result]]))</f>
        <v>0. None</v>
      </c>
      <c r="K622" s="1">
        <f>INDEX(Categories_and_entries__2[[#All],[Category]:[Entries]],MATCH(athlete_entries[[#This Row],[CATEGORY]],Categories_and_entries__2[[#All],[Category]],0),MATCH("Entries",Categories_and_entries__2[[#Headers],[Category]:[Entries]],0))</f>
        <v>24</v>
      </c>
      <c r="L622" s="1">
        <f>COUNTIFS(athlete_entries[CATEGORY],athlete_entries[[#This Row],[CATEGORY]],athlete_entries[Club Full],athlete_entries[[#This Row],[Club Full]])</f>
        <v>2</v>
      </c>
      <c r="M622" s="1" t="str">
        <f>INDEX(Participation_Count_Clubs__24[#All],MATCH(athlete_entries[[#This Row],[Club Full]],Participation_Count_Clubs__24[[#All],[Club Full]],0),MATCH("Club Size Entries",Participation_Count_Clubs__24[#Headers],0))</f>
        <v>L</v>
      </c>
    </row>
    <row r="623" spans="1:13" x14ac:dyDescent="0.25">
      <c r="A623" t="s">
        <v>3</v>
      </c>
      <c r="B623" t="s">
        <v>570</v>
      </c>
      <c r="C623" t="s">
        <v>154</v>
      </c>
      <c r="D623" s="1" t="str">
        <f>VLOOKUP(athlete_entries[[#This Row],[CATEGORY]],Categories!$A$1:$F$106,2,FALSE)</f>
        <v>Individual</v>
      </c>
      <c r="E623" s="1" t="str">
        <f>VLOOKUP(athlete_entries[[#This Row],[CATEGORY]],Categories!$A$1:$F$106,3,FALSE)</f>
        <v>Patterns</v>
      </c>
      <c r="F623" s="1" t="str">
        <f>VLOOKUP(athlete_entries[[#This Row],[CATEGORY]],Categories!$A$1:$F$106,4,FALSE)</f>
        <v>Youth</v>
      </c>
      <c r="G623" s="1" t="str">
        <f>VLOOKUP(athlete_entries[[#This Row],[CATEGORY]],Categories!$A$1:$F$106,5,FALSE)</f>
        <v>Female</v>
      </c>
      <c r="H623" s="1" t="str">
        <f>VLOOKUP(athlete_entries[[#This Row],[CATEGORY]],Categories!$A$1:$F$106,6,FALSE)</f>
        <v>C G10-G05</v>
      </c>
      <c r="I623" s="1" t="str">
        <f t="array" ref="I623">_xlfn.IFNA(INDEX(Results__5[#All],MATCH(athlete_entries[[#This Row],[CATEGORY]]&amp;athlete_entries[[#This Row],[Name]],Results__5[[#All],[Category]]&amp;Results__5[[#All],[Name]],0),MATCH(athlete_entries[[#Headers],[Result]],Results__5[#Headers],0)),"0. None")</f>
        <v>0. None</v>
      </c>
      <c r="J623" s="1" t="str">
        <f>IF(AND(athlete_entries[[#This Row],[Result]]="2. Silver",K623=2),"0. None",IF(AND(athlete_entries[[#This Row],[Result]]="3. Bronze",K623=3),"0. None",athlete_entries[[#This Row],[Result]]))</f>
        <v>0. None</v>
      </c>
      <c r="K623" s="1">
        <f>INDEX(Categories_and_entries__2[[#All],[Category]:[Entries]],MATCH(athlete_entries[[#This Row],[CATEGORY]],Categories_and_entries__2[[#All],[Category]],0),MATCH("Entries",Categories_and_entries__2[[#Headers],[Category]:[Entries]],0))</f>
        <v>21</v>
      </c>
      <c r="L623" s="1">
        <f>COUNTIFS(athlete_entries[CATEGORY],athlete_entries[[#This Row],[CATEGORY]],athlete_entries[Club Full],athlete_entries[[#This Row],[Club Full]])</f>
        <v>2</v>
      </c>
      <c r="M623" s="1" t="str">
        <f>INDEX(Participation_Count_Clubs__24[#All],MATCH(athlete_entries[[#This Row],[Club Full]],Participation_Count_Clubs__24[[#All],[Club Full]],0),MATCH("Club Size Entries",Participation_Count_Clubs__24[#Headers],0))</f>
        <v>L</v>
      </c>
    </row>
    <row r="624" spans="1:13" x14ac:dyDescent="0.25">
      <c r="A624" t="s">
        <v>3</v>
      </c>
      <c r="B624" t="s">
        <v>571</v>
      </c>
      <c r="C624" t="s">
        <v>154</v>
      </c>
      <c r="D624" s="1" t="str">
        <f>VLOOKUP(athlete_entries[[#This Row],[CATEGORY]],Categories!$A$1:$F$106,2,FALSE)</f>
        <v>Individual</v>
      </c>
      <c r="E624" s="1" t="str">
        <f>VLOOKUP(athlete_entries[[#This Row],[CATEGORY]],Categories!$A$1:$F$106,3,FALSE)</f>
        <v>Patterns</v>
      </c>
      <c r="F624" s="1" t="str">
        <f>VLOOKUP(athlete_entries[[#This Row],[CATEGORY]],Categories!$A$1:$F$106,4,FALSE)</f>
        <v>Youth</v>
      </c>
      <c r="G624" s="1" t="str">
        <f>VLOOKUP(athlete_entries[[#This Row],[CATEGORY]],Categories!$A$1:$F$106,5,FALSE)</f>
        <v>Female</v>
      </c>
      <c r="H624" s="1" t="str">
        <f>VLOOKUP(athlete_entries[[#This Row],[CATEGORY]],Categories!$A$1:$F$106,6,FALSE)</f>
        <v>C G10-G05</v>
      </c>
      <c r="I624" s="1" t="str">
        <f t="array" ref="I624">_xlfn.IFNA(INDEX(Results__5[#All],MATCH(athlete_entries[[#This Row],[CATEGORY]]&amp;athlete_entries[[#This Row],[Name]],Results__5[[#All],[Category]]&amp;Results__5[[#All],[Name]],0),MATCH(athlete_entries[[#Headers],[Result]],Results__5[#Headers],0)),"0. None")</f>
        <v>0. None</v>
      </c>
      <c r="J624" s="1" t="str">
        <f>IF(AND(athlete_entries[[#This Row],[Result]]="2. Silver",K624=2),"0. None",IF(AND(athlete_entries[[#This Row],[Result]]="3. Bronze",K624=3),"0. None",athlete_entries[[#This Row],[Result]]))</f>
        <v>0. None</v>
      </c>
      <c r="K624" s="1">
        <f>INDEX(Categories_and_entries__2[[#All],[Category]:[Entries]],MATCH(athlete_entries[[#This Row],[CATEGORY]],Categories_and_entries__2[[#All],[Category]],0),MATCH("Entries",Categories_and_entries__2[[#Headers],[Category]:[Entries]],0))</f>
        <v>21</v>
      </c>
      <c r="L624" s="1">
        <f>COUNTIFS(athlete_entries[CATEGORY],athlete_entries[[#This Row],[CATEGORY]],athlete_entries[Club Full],athlete_entries[[#This Row],[Club Full]])</f>
        <v>2</v>
      </c>
      <c r="M624" s="1" t="str">
        <f>INDEX(Participation_Count_Clubs__24[#All],MATCH(athlete_entries[[#This Row],[Club Full]],Participation_Count_Clubs__24[[#All],[Club Full]],0),MATCH("Club Size Entries",Participation_Count_Clubs__24[#Headers],0))</f>
        <v>L</v>
      </c>
    </row>
    <row r="625" spans="1:13" x14ac:dyDescent="0.25">
      <c r="A625" t="s">
        <v>8</v>
      </c>
      <c r="B625" t="s">
        <v>330</v>
      </c>
      <c r="C625" t="s">
        <v>154</v>
      </c>
      <c r="D625" s="1" t="str">
        <f>VLOOKUP(athlete_entries[[#This Row],[CATEGORY]],Categories!$A$1:$F$106,2,FALSE)</f>
        <v>Individual</v>
      </c>
      <c r="E625" s="1" t="str">
        <f>VLOOKUP(athlete_entries[[#This Row],[CATEGORY]],Categories!$A$1:$F$106,3,FALSE)</f>
        <v>Patterns</v>
      </c>
      <c r="F625" s="1" t="str">
        <f>VLOOKUP(athlete_entries[[#This Row],[CATEGORY]],Categories!$A$1:$F$106,4,FALSE)</f>
        <v>Youth</v>
      </c>
      <c r="G625" s="1" t="str">
        <f>VLOOKUP(athlete_entries[[#This Row],[CATEGORY]],Categories!$A$1:$F$106,5,FALSE)</f>
        <v>Male</v>
      </c>
      <c r="H625" s="1" t="str">
        <f>VLOOKUP(athlete_entries[[#This Row],[CATEGORY]],Categories!$A$1:$F$106,6,FALSE)</f>
        <v>B G04-G01</v>
      </c>
      <c r="I625" s="1" t="str">
        <f t="array" ref="I625">_xlfn.IFNA(INDEX(Results__5[#All],MATCH(athlete_entries[[#This Row],[CATEGORY]]&amp;athlete_entries[[#This Row],[Name]],Results__5[[#All],[Category]]&amp;Results__5[[#All],[Name]],0),MATCH(athlete_entries[[#Headers],[Result]],Results__5[#Headers],0)),"0. None")</f>
        <v>3. Bronze</v>
      </c>
      <c r="J625" s="1" t="str">
        <f>IF(AND(athlete_entries[[#This Row],[Result]]="2. Silver",K625=2),"0. None",IF(AND(athlete_entries[[#This Row],[Result]]="3. Bronze",K625=3),"0. None",athlete_entries[[#This Row],[Result]]))</f>
        <v>3. Bronze</v>
      </c>
      <c r="K625" s="1">
        <f>INDEX(Categories_and_entries__2[[#All],[Category]:[Entries]],MATCH(athlete_entries[[#This Row],[CATEGORY]],Categories_and_entries__2[[#All],[Category]],0),MATCH("Entries",Categories_and_entries__2[[#Headers],[Category]:[Entries]],0))</f>
        <v>19</v>
      </c>
      <c r="L625" s="1">
        <f>COUNTIFS(athlete_entries[CATEGORY],athlete_entries[[#This Row],[CATEGORY]],athlete_entries[Club Full],athlete_entries[[#This Row],[Club Full]])</f>
        <v>1</v>
      </c>
      <c r="M625" s="1" t="str">
        <f>INDEX(Participation_Count_Clubs__24[#All],MATCH(athlete_entries[[#This Row],[Club Full]],Participation_Count_Clubs__24[[#All],[Club Full]],0),MATCH("Club Size Entries",Participation_Count_Clubs__24[#Headers],0))</f>
        <v>L</v>
      </c>
    </row>
    <row r="626" spans="1:13" x14ac:dyDescent="0.25">
      <c r="A626" t="s">
        <v>9</v>
      </c>
      <c r="B626" t="s">
        <v>362</v>
      </c>
      <c r="C626" t="s">
        <v>154</v>
      </c>
      <c r="D626" s="1" t="str">
        <f>VLOOKUP(athlete_entries[[#This Row],[CATEGORY]],Categories!$A$1:$F$106,2,FALSE)</f>
        <v>Individual</v>
      </c>
      <c r="E626" s="1" t="str">
        <f>VLOOKUP(athlete_entries[[#This Row],[CATEGORY]],Categories!$A$1:$F$106,3,FALSE)</f>
        <v>Patterns</v>
      </c>
      <c r="F626" s="1" t="str">
        <f>VLOOKUP(athlete_entries[[#This Row],[CATEGORY]],Categories!$A$1:$F$106,4,FALSE)</f>
        <v>Youth</v>
      </c>
      <c r="G626" s="1" t="str">
        <f>VLOOKUP(athlete_entries[[#This Row],[CATEGORY]],Categories!$A$1:$F$106,5,FALSE)</f>
        <v>Male</v>
      </c>
      <c r="H626" s="1" t="str">
        <f>VLOOKUP(athlete_entries[[#This Row],[CATEGORY]],Categories!$A$1:$F$106,6,FALSE)</f>
        <v>C G10-G05</v>
      </c>
      <c r="I626" s="1" t="str">
        <f t="array" ref="I626">_xlfn.IFNA(INDEX(Results__5[#All],MATCH(athlete_entries[[#This Row],[CATEGORY]]&amp;athlete_entries[[#This Row],[Name]],Results__5[[#All],[Category]]&amp;Results__5[[#All],[Name]],0),MATCH(athlete_entries[[#Headers],[Result]],Results__5[#Headers],0)),"0. None")</f>
        <v>0. None</v>
      </c>
      <c r="J626" s="1" t="str">
        <f>IF(AND(athlete_entries[[#This Row],[Result]]="2. Silver",K626=2),"0. None",IF(AND(athlete_entries[[#This Row],[Result]]="3. Bronze",K626=3),"0. None",athlete_entries[[#This Row],[Result]]))</f>
        <v>0. None</v>
      </c>
      <c r="K626" s="1">
        <f>INDEX(Categories_and_entries__2[[#All],[Category]:[Entries]],MATCH(athlete_entries[[#This Row],[CATEGORY]],Categories_and_entries__2[[#All],[Category]],0),MATCH("Entries",Categories_and_entries__2[[#Headers],[Category]:[Entries]],0))</f>
        <v>22</v>
      </c>
      <c r="L626" s="1">
        <f>COUNTIFS(athlete_entries[CATEGORY],athlete_entries[[#This Row],[CATEGORY]],athlete_entries[Club Full],athlete_entries[[#This Row],[Club Full]])</f>
        <v>2</v>
      </c>
      <c r="M626" s="1" t="str">
        <f>INDEX(Participation_Count_Clubs__24[#All],MATCH(athlete_entries[[#This Row],[Club Full]],Participation_Count_Clubs__24[[#All],[Club Full]],0),MATCH("Club Size Entries",Participation_Count_Clubs__24[#Headers],0))</f>
        <v>L</v>
      </c>
    </row>
    <row r="627" spans="1:13" x14ac:dyDescent="0.25">
      <c r="A627" t="s">
        <v>9</v>
      </c>
      <c r="B627" t="s">
        <v>363</v>
      </c>
      <c r="C627" t="s">
        <v>154</v>
      </c>
      <c r="D627" s="1" t="str">
        <f>VLOOKUP(athlete_entries[[#This Row],[CATEGORY]],Categories!$A$1:$F$106,2,FALSE)</f>
        <v>Individual</v>
      </c>
      <c r="E627" s="1" t="str">
        <f>VLOOKUP(athlete_entries[[#This Row],[CATEGORY]],Categories!$A$1:$F$106,3,FALSE)</f>
        <v>Patterns</v>
      </c>
      <c r="F627" s="1" t="str">
        <f>VLOOKUP(athlete_entries[[#This Row],[CATEGORY]],Categories!$A$1:$F$106,4,FALSE)</f>
        <v>Youth</v>
      </c>
      <c r="G627" s="1" t="str">
        <f>VLOOKUP(athlete_entries[[#This Row],[CATEGORY]],Categories!$A$1:$F$106,5,FALSE)</f>
        <v>Male</v>
      </c>
      <c r="H627" s="1" t="str">
        <f>VLOOKUP(athlete_entries[[#This Row],[CATEGORY]],Categories!$A$1:$F$106,6,FALSE)</f>
        <v>C G10-G05</v>
      </c>
      <c r="I627" s="1" t="str">
        <f t="array" ref="I627">_xlfn.IFNA(INDEX(Results__5[#All],MATCH(athlete_entries[[#This Row],[CATEGORY]]&amp;athlete_entries[[#This Row],[Name]],Results__5[[#All],[Category]]&amp;Results__5[[#All],[Name]],0),MATCH(athlete_entries[[#Headers],[Result]],Results__5[#Headers],0)),"0. None")</f>
        <v>0. None</v>
      </c>
      <c r="J627" s="1" t="str">
        <f>IF(AND(athlete_entries[[#This Row],[Result]]="2. Silver",K627=2),"0. None",IF(AND(athlete_entries[[#This Row],[Result]]="3. Bronze",K627=3),"0. None",athlete_entries[[#This Row],[Result]]))</f>
        <v>0. None</v>
      </c>
      <c r="K627" s="1">
        <f>INDEX(Categories_and_entries__2[[#All],[Category]:[Entries]],MATCH(athlete_entries[[#This Row],[CATEGORY]],Categories_and_entries__2[[#All],[Category]],0),MATCH("Entries",Categories_and_entries__2[[#Headers],[Category]:[Entries]],0))</f>
        <v>22</v>
      </c>
      <c r="L627" s="1">
        <f>COUNTIFS(athlete_entries[CATEGORY],athlete_entries[[#This Row],[CATEGORY]],athlete_entries[Club Full],athlete_entries[[#This Row],[Club Full]])</f>
        <v>2</v>
      </c>
      <c r="M627" s="1" t="str">
        <f>INDEX(Participation_Count_Clubs__24[#All],MATCH(athlete_entries[[#This Row],[Club Full]],Participation_Count_Clubs__24[[#All],[Club Full]],0),MATCH("Club Size Entries",Participation_Count_Clubs__24[#Headers],0))</f>
        <v>L</v>
      </c>
    </row>
    <row r="628" spans="1:13" x14ac:dyDescent="0.25">
      <c r="A628" t="s">
        <v>16</v>
      </c>
      <c r="B628" t="s">
        <v>505</v>
      </c>
      <c r="C628" t="s">
        <v>154</v>
      </c>
      <c r="D628" s="1" t="str">
        <f>VLOOKUP(athlete_entries[[#This Row],[CATEGORY]],Categories!$A$1:$F$106,2,FALSE)</f>
        <v>Individual</v>
      </c>
      <c r="E628" s="1" t="str">
        <f>VLOOKUP(athlete_entries[[#This Row],[CATEGORY]],Categories!$A$1:$F$106,3,FALSE)</f>
        <v>Patterns</v>
      </c>
      <c r="F628" s="1" t="str">
        <f>VLOOKUP(athlete_entries[[#This Row],[CATEGORY]],Categories!$A$1:$F$106,4,FALSE)</f>
        <v>Junior</v>
      </c>
      <c r="G628" s="1" t="str">
        <f>VLOOKUP(athlete_entries[[#This Row],[CATEGORY]],Categories!$A$1:$F$106,5,FALSE)</f>
        <v>Male</v>
      </c>
      <c r="H628" s="1" t="str">
        <f>VLOOKUP(athlete_entries[[#This Row],[CATEGORY]],Categories!$A$1:$F$106,6,FALSE)</f>
        <v>A D01-D06</v>
      </c>
      <c r="I628" s="1" t="str">
        <f t="array" ref="I628">_xlfn.IFNA(INDEX(Results__5[#All],MATCH(athlete_entries[[#This Row],[CATEGORY]]&amp;athlete_entries[[#This Row],[Name]],Results__5[[#All],[Category]]&amp;Results__5[[#All],[Name]],0),MATCH(athlete_entries[[#Headers],[Result]],Results__5[#Headers],0)),"0. None")</f>
        <v>0. None</v>
      </c>
      <c r="J628" s="1" t="str">
        <f>IF(AND(athlete_entries[[#This Row],[Result]]="2. Silver",K628=2),"0. None",IF(AND(athlete_entries[[#This Row],[Result]]="3. Bronze",K628=3),"0. None",athlete_entries[[#This Row],[Result]]))</f>
        <v>0. None</v>
      </c>
      <c r="K628" s="1">
        <f>INDEX(Categories_and_entries__2[[#All],[Category]:[Entries]],MATCH(athlete_entries[[#This Row],[CATEGORY]],Categories_and_entries__2[[#All],[Category]],0),MATCH("Entries",Categories_and_entries__2[[#Headers],[Category]:[Entries]],0))</f>
        <v>26</v>
      </c>
      <c r="L628" s="1">
        <f>COUNTIFS(athlete_entries[CATEGORY],athlete_entries[[#This Row],[CATEGORY]],athlete_entries[Club Full],athlete_entries[[#This Row],[Club Full]])</f>
        <v>1</v>
      </c>
      <c r="M628" s="1" t="str">
        <f>INDEX(Participation_Count_Clubs__24[#All],MATCH(athlete_entries[[#This Row],[Club Full]],Participation_Count_Clubs__24[[#All],[Club Full]],0),MATCH("Club Size Entries",Participation_Count_Clubs__24[#Headers],0))</f>
        <v>L</v>
      </c>
    </row>
    <row r="629" spans="1:13" x14ac:dyDescent="0.25">
      <c r="A629" t="s">
        <v>30</v>
      </c>
      <c r="B629" t="s">
        <v>153</v>
      </c>
      <c r="C629" t="s">
        <v>154</v>
      </c>
      <c r="D629" s="1" t="str">
        <f>VLOOKUP(athlete_entries[[#This Row],[CATEGORY]],Categories!$A$1:$F$106,2,FALSE)</f>
        <v>Individual</v>
      </c>
      <c r="E629" s="1" t="str">
        <f>VLOOKUP(athlete_entries[[#This Row],[CATEGORY]],Categories!$A$1:$F$106,3,FALSE)</f>
        <v>Patterns</v>
      </c>
      <c r="F629" s="1" t="str">
        <f>VLOOKUP(athlete_entries[[#This Row],[CATEGORY]],Categories!$A$1:$F$106,4,FALSE)</f>
        <v>Senior</v>
      </c>
      <c r="G629" s="1" t="str">
        <f>VLOOKUP(athlete_entries[[#This Row],[CATEGORY]],Categories!$A$1:$F$106,5,FALSE)</f>
        <v>Male</v>
      </c>
      <c r="H629" s="1" t="str">
        <f>VLOOKUP(athlete_entries[[#This Row],[CATEGORY]],Categories!$A$1:$F$106,6,FALSE)</f>
        <v>A D01-D06</v>
      </c>
      <c r="I629" s="1" t="str">
        <f t="array" ref="I629">_xlfn.IFNA(INDEX(Results__5[#All],MATCH(athlete_entries[[#This Row],[CATEGORY]]&amp;athlete_entries[[#This Row],[Name]],Results__5[[#All],[Category]]&amp;Results__5[[#All],[Name]],0),MATCH(athlete_entries[[#Headers],[Result]],Results__5[#Headers],0)),"0. None")</f>
        <v>1. Gold</v>
      </c>
      <c r="J629" s="1" t="str">
        <f>IF(AND(athlete_entries[[#This Row],[Result]]="2. Silver",K629=2),"0. None",IF(AND(athlete_entries[[#This Row],[Result]]="3. Bronze",K629=3),"0. None",athlete_entries[[#This Row],[Result]]))</f>
        <v>1. Gold</v>
      </c>
      <c r="K629" s="1">
        <f>INDEX(Categories_and_entries__2[[#All],[Category]:[Entries]],MATCH(athlete_entries[[#This Row],[CATEGORY]],Categories_and_entries__2[[#All],[Category]],0),MATCH("Entries",Categories_and_entries__2[[#Headers],[Category]:[Entries]],0))</f>
        <v>5</v>
      </c>
      <c r="L629" s="1">
        <f>COUNTIFS(athlete_entries[CATEGORY],athlete_entries[[#This Row],[CATEGORY]],athlete_entries[Club Full],athlete_entries[[#This Row],[Club Full]])</f>
        <v>1</v>
      </c>
      <c r="M629" s="1" t="str">
        <f>INDEX(Participation_Count_Clubs__24[#All],MATCH(athlete_entries[[#This Row],[Club Full]],Participation_Count_Clubs__24[[#All],[Club Full]],0),MATCH("Club Size Entries",Participation_Count_Clubs__24[#Headers],0))</f>
        <v>L</v>
      </c>
    </row>
    <row r="630" spans="1:13" x14ac:dyDescent="0.25">
      <c r="A630" t="s">
        <v>32</v>
      </c>
      <c r="B630" t="s">
        <v>319</v>
      </c>
      <c r="C630" t="s">
        <v>154</v>
      </c>
      <c r="D630" s="1" t="str">
        <f>VLOOKUP(athlete_entries[[#This Row],[CATEGORY]],Categories!$A$1:$F$106,2,FALSE)</f>
        <v>Individual</v>
      </c>
      <c r="E630" s="1" t="str">
        <f>VLOOKUP(athlete_entries[[#This Row],[CATEGORY]],Categories!$A$1:$F$106,3,FALSE)</f>
        <v>Patterns</v>
      </c>
      <c r="F630" s="1" t="str">
        <f>VLOOKUP(athlete_entries[[#This Row],[CATEGORY]],Categories!$A$1:$F$106,4,FALSE)</f>
        <v>Senior</v>
      </c>
      <c r="G630" s="1" t="str">
        <f>VLOOKUP(athlete_entries[[#This Row],[CATEGORY]],Categories!$A$1:$F$106,5,FALSE)</f>
        <v>Male</v>
      </c>
      <c r="H630" s="1" t="str">
        <f>VLOOKUP(athlete_entries[[#This Row],[CATEGORY]],Categories!$A$1:$F$106,6,FALSE)</f>
        <v>C G10-G05</v>
      </c>
      <c r="I630" s="1" t="str">
        <f t="array" ref="I630">_xlfn.IFNA(INDEX(Results__5[#All],MATCH(athlete_entries[[#This Row],[CATEGORY]]&amp;athlete_entries[[#This Row],[Name]],Results__5[[#All],[Category]]&amp;Results__5[[#All],[Name]],0),MATCH(athlete_entries[[#Headers],[Result]],Results__5[#Headers],0)),"0. None")</f>
        <v>3. Bronze</v>
      </c>
      <c r="J630" s="1" t="str">
        <f>IF(AND(athlete_entries[[#This Row],[Result]]="2. Silver",K630=2),"0. None",IF(AND(athlete_entries[[#This Row],[Result]]="3. Bronze",K630=3),"0. None",athlete_entries[[#This Row],[Result]]))</f>
        <v>3. Bronze</v>
      </c>
      <c r="K630" s="1">
        <f>INDEX(Categories_and_entries__2[[#All],[Category]:[Entries]],MATCH(athlete_entries[[#This Row],[CATEGORY]],Categories_and_entries__2[[#All],[Category]],0),MATCH("Entries",Categories_and_entries__2[[#Headers],[Category]:[Entries]],0))</f>
        <v>12</v>
      </c>
      <c r="L630" s="1">
        <f>COUNTIFS(athlete_entries[CATEGORY],athlete_entries[[#This Row],[CATEGORY]],athlete_entries[Club Full],athlete_entries[[#This Row],[Club Full]])</f>
        <v>1</v>
      </c>
      <c r="M630" s="1" t="str">
        <f>INDEX(Participation_Count_Clubs__24[#All],MATCH(athlete_entries[[#This Row],[Club Full]],Participation_Count_Clubs__24[[#All],[Club Full]],0),MATCH("Club Size Entries",Participation_Count_Clubs__24[#Headers],0))</f>
        <v>L</v>
      </c>
    </row>
    <row r="631" spans="1:13" x14ac:dyDescent="0.25">
      <c r="A631" t="s">
        <v>36</v>
      </c>
      <c r="B631" t="s">
        <v>570</v>
      </c>
      <c r="C631" t="s">
        <v>154</v>
      </c>
      <c r="D631" s="1" t="str">
        <f>VLOOKUP(athlete_entries[[#This Row],[CATEGORY]],Categories!$A$1:$F$106,2,FALSE)</f>
        <v>Individual</v>
      </c>
      <c r="E631" s="1" t="str">
        <f>VLOOKUP(athlete_entries[[#This Row],[CATEGORY]],Categories!$A$1:$F$106,3,FALSE)</f>
        <v>Patterns</v>
      </c>
      <c r="F631" s="1" t="str">
        <f>VLOOKUP(athlete_entries[[#This Row],[CATEGORY]],Categories!$A$1:$F$106,4,FALSE)</f>
        <v>Youth</v>
      </c>
      <c r="G631" s="1" t="str">
        <f>VLOOKUP(athlete_entries[[#This Row],[CATEGORY]],Categories!$A$1:$F$106,5,FALSE)</f>
        <v>Mixed</v>
      </c>
      <c r="H631" s="1" t="str">
        <f>VLOOKUP(athlete_entries[[#This Row],[CATEGORY]],Categories!$A$1:$F$106,6,FALSE)</f>
        <v>C G10-G05</v>
      </c>
      <c r="I631" s="1" t="str">
        <f t="array" ref="I631">_xlfn.IFNA(INDEX(Results__5[#All],MATCH(athlete_entries[[#This Row],[CATEGORY]]&amp;athlete_entries[[#This Row],[Name]],Results__5[[#All],[Category]]&amp;Results__5[[#All],[Name]],0),MATCH(athlete_entries[[#Headers],[Result]],Results__5[#Headers],0)),"0. None")</f>
        <v>0. None</v>
      </c>
      <c r="J631" s="1" t="str">
        <f>IF(AND(athlete_entries[[#This Row],[Result]]="2. Silver",K631=2),"0. None",IF(AND(athlete_entries[[#This Row],[Result]]="3. Bronze",K631=3),"0. None",athlete_entries[[#This Row],[Result]]))</f>
        <v>0. None</v>
      </c>
      <c r="K631" s="1">
        <f>INDEX(Categories_and_entries__2[[#All],[Category]:[Entries]],MATCH(athlete_entries[[#This Row],[CATEGORY]],Categories_and_entries__2[[#All],[Category]],0),MATCH("Entries",Categories_and_entries__2[[#Headers],[Category]:[Entries]],0))</f>
        <v>95</v>
      </c>
      <c r="L631" s="1">
        <f>COUNTIFS(athlete_entries[CATEGORY],athlete_entries[[#This Row],[CATEGORY]],athlete_entries[Club Full],athlete_entries[[#This Row],[Club Full]])</f>
        <v>4</v>
      </c>
      <c r="M631" s="1" t="str">
        <f>INDEX(Participation_Count_Clubs__24[#All],MATCH(athlete_entries[[#This Row],[Club Full]],Participation_Count_Clubs__24[[#All],[Club Full]],0),MATCH("Club Size Entries",Participation_Count_Clubs__24[#Headers],0))</f>
        <v>L</v>
      </c>
    </row>
    <row r="632" spans="1:13" x14ac:dyDescent="0.25">
      <c r="A632" t="s">
        <v>36</v>
      </c>
      <c r="B632" t="s">
        <v>362</v>
      </c>
      <c r="C632" t="s">
        <v>154</v>
      </c>
      <c r="D632" s="1" t="str">
        <f>VLOOKUP(athlete_entries[[#This Row],[CATEGORY]],Categories!$A$1:$F$106,2,FALSE)</f>
        <v>Individual</v>
      </c>
      <c r="E632" s="1" t="str">
        <f>VLOOKUP(athlete_entries[[#This Row],[CATEGORY]],Categories!$A$1:$F$106,3,FALSE)</f>
        <v>Patterns</v>
      </c>
      <c r="F632" s="1" t="str">
        <f>VLOOKUP(athlete_entries[[#This Row],[CATEGORY]],Categories!$A$1:$F$106,4,FALSE)</f>
        <v>Youth</v>
      </c>
      <c r="G632" s="1" t="str">
        <f>VLOOKUP(athlete_entries[[#This Row],[CATEGORY]],Categories!$A$1:$F$106,5,FALSE)</f>
        <v>Mixed</v>
      </c>
      <c r="H632" s="1" t="str">
        <f>VLOOKUP(athlete_entries[[#This Row],[CATEGORY]],Categories!$A$1:$F$106,6,FALSE)</f>
        <v>C G10-G05</v>
      </c>
      <c r="I632" s="1" t="str">
        <f t="array" ref="I632">_xlfn.IFNA(INDEX(Results__5[#All],MATCH(athlete_entries[[#This Row],[CATEGORY]]&amp;athlete_entries[[#This Row],[Name]],Results__5[[#All],[Category]]&amp;Results__5[[#All],[Name]],0),MATCH(athlete_entries[[#Headers],[Result]],Results__5[#Headers],0)),"0. None")</f>
        <v>0. None</v>
      </c>
      <c r="J632" s="1" t="str">
        <f>IF(AND(athlete_entries[[#This Row],[Result]]="2. Silver",K632=2),"0. None",IF(AND(athlete_entries[[#This Row],[Result]]="3. Bronze",K632=3),"0. None",athlete_entries[[#This Row],[Result]]))</f>
        <v>0. None</v>
      </c>
      <c r="K632" s="1">
        <f>INDEX(Categories_and_entries__2[[#All],[Category]:[Entries]],MATCH(athlete_entries[[#This Row],[CATEGORY]],Categories_and_entries__2[[#All],[Category]],0),MATCH("Entries",Categories_and_entries__2[[#Headers],[Category]:[Entries]],0))</f>
        <v>95</v>
      </c>
      <c r="L632" s="1">
        <f>COUNTIFS(athlete_entries[CATEGORY],athlete_entries[[#This Row],[CATEGORY]],athlete_entries[Club Full],athlete_entries[[#This Row],[Club Full]])</f>
        <v>4</v>
      </c>
      <c r="M632" s="1" t="str">
        <f>INDEX(Participation_Count_Clubs__24[#All],MATCH(athlete_entries[[#This Row],[Club Full]],Participation_Count_Clubs__24[[#All],[Club Full]],0),MATCH("Club Size Entries",Participation_Count_Clubs__24[#Headers],0))</f>
        <v>L</v>
      </c>
    </row>
    <row r="633" spans="1:13" x14ac:dyDescent="0.25">
      <c r="A633" t="s">
        <v>36</v>
      </c>
      <c r="B633" t="s">
        <v>571</v>
      </c>
      <c r="C633" t="s">
        <v>154</v>
      </c>
      <c r="D633" s="1" t="str">
        <f>VLOOKUP(athlete_entries[[#This Row],[CATEGORY]],Categories!$A$1:$F$106,2,FALSE)</f>
        <v>Individual</v>
      </c>
      <c r="E633" s="1" t="str">
        <f>VLOOKUP(athlete_entries[[#This Row],[CATEGORY]],Categories!$A$1:$F$106,3,FALSE)</f>
        <v>Patterns</v>
      </c>
      <c r="F633" s="1" t="str">
        <f>VLOOKUP(athlete_entries[[#This Row],[CATEGORY]],Categories!$A$1:$F$106,4,FALSE)</f>
        <v>Youth</v>
      </c>
      <c r="G633" s="1" t="str">
        <f>VLOOKUP(athlete_entries[[#This Row],[CATEGORY]],Categories!$A$1:$F$106,5,FALSE)</f>
        <v>Mixed</v>
      </c>
      <c r="H633" s="1" t="str">
        <f>VLOOKUP(athlete_entries[[#This Row],[CATEGORY]],Categories!$A$1:$F$106,6,FALSE)</f>
        <v>C G10-G05</v>
      </c>
      <c r="I633" s="1" t="str">
        <f t="array" ref="I633">_xlfn.IFNA(INDEX(Results__5[#All],MATCH(athlete_entries[[#This Row],[CATEGORY]]&amp;athlete_entries[[#This Row],[Name]],Results__5[[#All],[Category]]&amp;Results__5[[#All],[Name]],0),MATCH(athlete_entries[[#Headers],[Result]],Results__5[#Headers],0)),"0. None")</f>
        <v>0. None</v>
      </c>
      <c r="J633" s="1" t="str">
        <f>IF(AND(athlete_entries[[#This Row],[Result]]="2. Silver",K633=2),"0. None",IF(AND(athlete_entries[[#This Row],[Result]]="3. Bronze",K633=3),"0. None",athlete_entries[[#This Row],[Result]]))</f>
        <v>0. None</v>
      </c>
      <c r="K633" s="1">
        <f>INDEX(Categories_and_entries__2[[#All],[Category]:[Entries]],MATCH(athlete_entries[[#This Row],[CATEGORY]],Categories_and_entries__2[[#All],[Category]],0),MATCH("Entries",Categories_and_entries__2[[#Headers],[Category]:[Entries]],0))</f>
        <v>95</v>
      </c>
      <c r="L633" s="1">
        <f>COUNTIFS(athlete_entries[CATEGORY],athlete_entries[[#This Row],[CATEGORY]],athlete_entries[Club Full],athlete_entries[[#This Row],[Club Full]])</f>
        <v>4</v>
      </c>
      <c r="M633" s="1" t="str">
        <f>INDEX(Participation_Count_Clubs__24[#All],MATCH(athlete_entries[[#This Row],[Club Full]],Participation_Count_Clubs__24[[#All],[Club Full]],0),MATCH("Club Size Entries",Participation_Count_Clubs__24[#Headers],0))</f>
        <v>L</v>
      </c>
    </row>
    <row r="634" spans="1:13" x14ac:dyDescent="0.25">
      <c r="A634" t="s">
        <v>36</v>
      </c>
      <c r="B634" t="s">
        <v>363</v>
      </c>
      <c r="C634" t="s">
        <v>154</v>
      </c>
      <c r="D634" s="1" t="str">
        <f>VLOOKUP(athlete_entries[[#This Row],[CATEGORY]],Categories!$A$1:$F$106,2,FALSE)</f>
        <v>Individual</v>
      </c>
      <c r="E634" s="1" t="str">
        <f>VLOOKUP(athlete_entries[[#This Row],[CATEGORY]],Categories!$A$1:$F$106,3,FALSE)</f>
        <v>Patterns</v>
      </c>
      <c r="F634" s="1" t="str">
        <f>VLOOKUP(athlete_entries[[#This Row],[CATEGORY]],Categories!$A$1:$F$106,4,FALSE)</f>
        <v>Youth</v>
      </c>
      <c r="G634" s="1" t="str">
        <f>VLOOKUP(athlete_entries[[#This Row],[CATEGORY]],Categories!$A$1:$F$106,5,FALSE)</f>
        <v>Mixed</v>
      </c>
      <c r="H634" s="1" t="str">
        <f>VLOOKUP(athlete_entries[[#This Row],[CATEGORY]],Categories!$A$1:$F$106,6,FALSE)</f>
        <v>C G10-G05</v>
      </c>
      <c r="I634" s="1" t="str">
        <f t="array" ref="I634">_xlfn.IFNA(INDEX(Results__5[#All],MATCH(athlete_entries[[#This Row],[CATEGORY]]&amp;athlete_entries[[#This Row],[Name]],Results__5[[#All],[Category]]&amp;Results__5[[#All],[Name]],0),MATCH(athlete_entries[[#Headers],[Result]],Results__5[#Headers],0)),"0. None")</f>
        <v>0. None</v>
      </c>
      <c r="J634" s="1" t="str">
        <f>IF(AND(athlete_entries[[#This Row],[Result]]="2. Silver",K634=2),"0. None",IF(AND(athlete_entries[[#This Row],[Result]]="3. Bronze",K634=3),"0. None",athlete_entries[[#This Row],[Result]]))</f>
        <v>0. None</v>
      </c>
      <c r="K634" s="1">
        <f>INDEX(Categories_and_entries__2[[#All],[Category]:[Entries]],MATCH(athlete_entries[[#This Row],[CATEGORY]],Categories_and_entries__2[[#All],[Category]],0),MATCH("Entries",Categories_and_entries__2[[#Headers],[Category]:[Entries]],0))</f>
        <v>95</v>
      </c>
      <c r="L634" s="1">
        <f>COUNTIFS(athlete_entries[CATEGORY],athlete_entries[[#This Row],[CATEGORY]],athlete_entries[Club Full],athlete_entries[[#This Row],[Club Full]])</f>
        <v>4</v>
      </c>
      <c r="M634" s="1" t="str">
        <f>INDEX(Participation_Count_Clubs__24[#All],MATCH(athlete_entries[[#This Row],[Club Full]],Participation_Count_Clubs__24[[#All],[Club Full]],0),MATCH("Club Size Entries",Participation_Count_Clubs__24[#Headers],0))</f>
        <v>L</v>
      </c>
    </row>
    <row r="635" spans="1:13" x14ac:dyDescent="0.25">
      <c r="A635" t="s">
        <v>37</v>
      </c>
      <c r="B635" t="s">
        <v>319</v>
      </c>
      <c r="C635" t="s">
        <v>154</v>
      </c>
      <c r="D635" s="1" t="str">
        <f>VLOOKUP(athlete_entries[[#This Row],[CATEGORY]],Categories!$A$1:$F$106,2,FALSE)</f>
        <v>Individual</v>
      </c>
      <c r="E635" s="1" t="str">
        <f>VLOOKUP(athlete_entries[[#This Row],[CATEGORY]],Categories!$A$1:$F$106,3,FALSE)</f>
        <v>Patterns</v>
      </c>
      <c r="F635" s="1" t="str">
        <f>VLOOKUP(athlete_entries[[#This Row],[CATEGORY]],Categories!$A$1:$F$106,4,FALSE)</f>
        <v>Junior-Senior-Veteran</v>
      </c>
      <c r="G635" s="1" t="str">
        <f>VLOOKUP(athlete_entries[[#This Row],[CATEGORY]],Categories!$A$1:$F$106,5,FALSE)</f>
        <v>Mixed</v>
      </c>
      <c r="H635" s="1" t="str">
        <f>VLOOKUP(athlete_entries[[#This Row],[CATEGORY]],Categories!$A$1:$F$106,6,FALSE)</f>
        <v>C G10-G05</v>
      </c>
      <c r="I635" s="1" t="str">
        <f t="array" ref="I635">_xlfn.IFNA(INDEX(Results__5[#All],MATCH(athlete_entries[[#This Row],[CATEGORY]]&amp;athlete_entries[[#This Row],[Name]],Results__5[[#All],[Category]]&amp;Results__5[[#All],[Name]],0),MATCH(athlete_entries[[#Headers],[Result]],Results__5[#Headers],0)),"0. None")</f>
        <v>0. None</v>
      </c>
      <c r="J635" s="1" t="str">
        <f>IF(AND(athlete_entries[[#This Row],[Result]]="2. Silver",K635=2),"0. None",IF(AND(athlete_entries[[#This Row],[Result]]="3. Bronze",K635=3),"0. None",athlete_entries[[#This Row],[Result]]))</f>
        <v>0. None</v>
      </c>
      <c r="K635" s="1">
        <f>INDEX(Categories_and_entries__2[[#All],[Category]:[Entries]],MATCH(athlete_entries[[#This Row],[CATEGORY]],Categories_and_entries__2[[#All],[Category]],0),MATCH("Entries",Categories_and_entries__2[[#Headers],[Category]:[Entries]],0))</f>
        <v>26</v>
      </c>
      <c r="L635" s="1">
        <f>COUNTIFS(athlete_entries[CATEGORY],athlete_entries[[#This Row],[CATEGORY]],athlete_entries[Club Full],athlete_entries[[#This Row],[Club Full]])</f>
        <v>1</v>
      </c>
      <c r="M635" s="1" t="str">
        <f>INDEX(Participation_Count_Clubs__24[#All],MATCH(athlete_entries[[#This Row],[Club Full]],Participation_Count_Clubs__24[[#All],[Club Full]],0),MATCH("Club Size Entries",Participation_Count_Clubs__24[#Headers],0))</f>
        <v>L</v>
      </c>
    </row>
    <row r="636" spans="1:13" x14ac:dyDescent="0.25">
      <c r="A636" t="s">
        <v>39</v>
      </c>
      <c r="B636" t="s">
        <v>232</v>
      </c>
      <c r="C636" t="s">
        <v>154</v>
      </c>
      <c r="D636" s="1" t="str">
        <f>VLOOKUP(athlete_entries[[#This Row],[CATEGORY]],Categories!$A$1:$F$106,2,FALSE)</f>
        <v>Individual</v>
      </c>
      <c r="E636" s="1" t="str">
        <f>VLOOKUP(athlete_entries[[#This Row],[CATEGORY]],Categories!$A$1:$F$106,3,FALSE)</f>
        <v>Sparring</v>
      </c>
      <c r="F636" s="1" t="str">
        <f>VLOOKUP(athlete_entries[[#This Row],[CATEGORY]],Categories!$A$1:$F$106,4,FALSE)</f>
        <v>Youth</v>
      </c>
      <c r="G636" s="1" t="str">
        <f>VLOOKUP(athlete_entries[[#This Row],[CATEGORY]],Categories!$A$1:$F$106,5,FALSE)</f>
        <v>Female</v>
      </c>
      <c r="H636" s="1" t="str">
        <f>VLOOKUP(athlete_entries[[#This Row],[CATEGORY]],Categories!$A$1:$F$106,6,FALSE)</f>
        <v>A+B G04-D06</v>
      </c>
      <c r="I636" s="1" t="str">
        <f t="array" ref="I636">_xlfn.IFNA(INDEX(Results__5[#All],MATCH(athlete_entries[[#This Row],[CATEGORY]]&amp;athlete_entries[[#This Row],[Name]],Results__5[[#All],[Category]]&amp;Results__5[[#All],[Name]],0),MATCH(athlete_entries[[#Headers],[Result]],Results__5[#Headers],0)),"0. None")</f>
        <v>3. Bronze</v>
      </c>
      <c r="J636" s="1" t="str">
        <f>IF(AND(athlete_entries[[#This Row],[Result]]="2. Silver",K636=2),"0. None",IF(AND(athlete_entries[[#This Row],[Result]]="3. Bronze",K636=3),"0. None",athlete_entries[[#This Row],[Result]]))</f>
        <v>3. Bronze</v>
      </c>
      <c r="K636" s="1">
        <f>INDEX(Categories_and_entries__2[[#All],[Category]:[Entries]],MATCH(athlete_entries[[#This Row],[CATEGORY]],Categories_and_entries__2[[#All],[Category]],0),MATCH("Entries",Categories_and_entries__2[[#Headers],[Category]:[Entries]],0))</f>
        <v>4</v>
      </c>
      <c r="L636" s="1">
        <f>COUNTIFS(athlete_entries[CATEGORY],athlete_entries[[#This Row],[CATEGORY]],athlete_entries[Club Full],athlete_entries[[#This Row],[Club Full]])</f>
        <v>1</v>
      </c>
      <c r="M636" s="1" t="str">
        <f>INDEX(Participation_Count_Clubs__24[#All],MATCH(athlete_entries[[#This Row],[Club Full]],Participation_Count_Clubs__24[[#All],[Club Full]],0),MATCH("Club Size Entries",Participation_Count_Clubs__24[#Headers],0))</f>
        <v>L</v>
      </c>
    </row>
    <row r="637" spans="1:13" x14ac:dyDescent="0.25">
      <c r="A637" t="s">
        <v>43</v>
      </c>
      <c r="B637" t="s">
        <v>166</v>
      </c>
      <c r="C637" t="s">
        <v>154</v>
      </c>
      <c r="D637" s="1" t="str">
        <f>VLOOKUP(athlete_entries[[#This Row],[CATEGORY]],Categories!$A$1:$F$106,2,FALSE)</f>
        <v>Individual</v>
      </c>
      <c r="E637" s="1" t="str">
        <f>VLOOKUP(athlete_entries[[#This Row],[CATEGORY]],Categories!$A$1:$F$106,3,FALSE)</f>
        <v>Sparring</v>
      </c>
      <c r="F637" s="1" t="str">
        <f>VLOOKUP(athlete_entries[[#This Row],[CATEGORY]],Categories!$A$1:$F$106,4,FALSE)</f>
        <v>Youth</v>
      </c>
      <c r="G637" s="1" t="str">
        <f>VLOOKUP(athlete_entries[[#This Row],[CATEGORY]],Categories!$A$1:$F$106,5,FALSE)</f>
        <v>Female</v>
      </c>
      <c r="H637" s="1" t="str">
        <f>VLOOKUP(athlete_entries[[#This Row],[CATEGORY]],Categories!$A$1:$F$106,6,FALSE)</f>
        <v>B G04-G01</v>
      </c>
      <c r="I637" s="1" t="str">
        <f t="array" ref="I637">_xlfn.IFNA(INDEX(Results__5[#All],MATCH(athlete_entries[[#This Row],[CATEGORY]]&amp;athlete_entries[[#This Row],[Name]],Results__5[[#All],[Category]]&amp;Results__5[[#All],[Name]],0),MATCH(athlete_entries[[#Headers],[Result]],Results__5[#Headers],0)),"0. None")</f>
        <v>1. Gold</v>
      </c>
      <c r="J637" s="1" t="str">
        <f>IF(AND(athlete_entries[[#This Row],[Result]]="2. Silver",K637=2),"0. None",IF(AND(athlete_entries[[#This Row],[Result]]="3. Bronze",K637=3),"0. None",athlete_entries[[#This Row],[Result]]))</f>
        <v>1. Gold</v>
      </c>
      <c r="K637" s="1">
        <f>INDEX(Categories_and_entries__2[[#All],[Category]:[Entries]],MATCH(athlete_entries[[#This Row],[CATEGORY]],Categories_and_entries__2[[#All],[Category]],0),MATCH("Entries",Categories_and_entries__2[[#Headers],[Category]:[Entries]],0))</f>
        <v>7</v>
      </c>
      <c r="L637" s="1">
        <f>COUNTIFS(athlete_entries[CATEGORY],athlete_entries[[#This Row],[CATEGORY]],athlete_entries[Club Full],athlete_entries[[#This Row],[Club Full]])</f>
        <v>1</v>
      </c>
      <c r="M637" s="1" t="str">
        <f>INDEX(Participation_Count_Clubs__24[#All],MATCH(athlete_entries[[#This Row],[Club Full]],Participation_Count_Clubs__24[[#All],[Club Full]],0),MATCH("Club Size Entries",Participation_Count_Clubs__24[#Headers],0))</f>
        <v>L</v>
      </c>
    </row>
    <row r="638" spans="1:13" x14ac:dyDescent="0.25">
      <c r="A638" t="s">
        <v>46</v>
      </c>
      <c r="B638" t="s">
        <v>570</v>
      </c>
      <c r="C638" t="s">
        <v>154</v>
      </c>
      <c r="D638" s="1" t="str">
        <f>VLOOKUP(athlete_entries[[#This Row],[CATEGORY]],Categories!$A$1:$F$106,2,FALSE)</f>
        <v>Individual</v>
      </c>
      <c r="E638" s="1" t="str">
        <f>VLOOKUP(athlete_entries[[#This Row],[CATEGORY]],Categories!$A$1:$F$106,3,FALSE)</f>
        <v>Sparring</v>
      </c>
      <c r="F638" s="1" t="str">
        <f>VLOOKUP(athlete_entries[[#This Row],[CATEGORY]],Categories!$A$1:$F$106,4,FALSE)</f>
        <v>Youth</v>
      </c>
      <c r="G638" s="1" t="str">
        <f>VLOOKUP(athlete_entries[[#This Row],[CATEGORY]],Categories!$A$1:$F$106,5,FALSE)</f>
        <v>Female</v>
      </c>
      <c r="H638" s="1" t="str">
        <f>VLOOKUP(athlete_entries[[#This Row],[CATEGORY]],Categories!$A$1:$F$106,6,FALSE)</f>
        <v>C G10-G05</v>
      </c>
      <c r="I638" s="1" t="str">
        <f t="array" ref="I638">_xlfn.IFNA(INDEX(Results__5[#All],MATCH(athlete_entries[[#This Row],[CATEGORY]]&amp;athlete_entries[[#This Row],[Name]],Results__5[[#All],[Category]]&amp;Results__5[[#All],[Name]],0),MATCH(athlete_entries[[#Headers],[Result]],Results__5[#Headers],0)),"0. None")</f>
        <v>0. None</v>
      </c>
      <c r="J638" s="1" t="str">
        <f>IF(AND(athlete_entries[[#This Row],[Result]]="2. Silver",K638=2),"0. None",IF(AND(athlete_entries[[#This Row],[Result]]="3. Bronze",K638=3),"0. None",athlete_entries[[#This Row],[Result]]))</f>
        <v>0. None</v>
      </c>
      <c r="K638" s="1">
        <f>INDEX(Categories_and_entries__2[[#All],[Category]:[Entries]],MATCH(athlete_entries[[#This Row],[CATEGORY]],Categories_and_entries__2[[#All],[Category]],0),MATCH("Entries",Categories_and_entries__2[[#Headers],[Category]:[Entries]],0))</f>
        <v>20</v>
      </c>
      <c r="L638" s="1">
        <f>COUNTIFS(athlete_entries[CATEGORY],athlete_entries[[#This Row],[CATEGORY]],athlete_entries[Club Full],athlete_entries[[#This Row],[Club Full]])</f>
        <v>2</v>
      </c>
      <c r="M638" s="1" t="str">
        <f>INDEX(Participation_Count_Clubs__24[#All],MATCH(athlete_entries[[#This Row],[Club Full]],Participation_Count_Clubs__24[[#All],[Club Full]],0),MATCH("Club Size Entries",Participation_Count_Clubs__24[#Headers],0))</f>
        <v>L</v>
      </c>
    </row>
    <row r="639" spans="1:13" x14ac:dyDescent="0.25">
      <c r="A639" t="s">
        <v>46</v>
      </c>
      <c r="B639" t="s">
        <v>571</v>
      </c>
      <c r="C639" t="s">
        <v>154</v>
      </c>
      <c r="D639" s="1" t="str">
        <f>VLOOKUP(athlete_entries[[#This Row],[CATEGORY]],Categories!$A$1:$F$106,2,FALSE)</f>
        <v>Individual</v>
      </c>
      <c r="E639" s="1" t="str">
        <f>VLOOKUP(athlete_entries[[#This Row],[CATEGORY]],Categories!$A$1:$F$106,3,FALSE)</f>
        <v>Sparring</v>
      </c>
      <c r="F639" s="1" t="str">
        <f>VLOOKUP(athlete_entries[[#This Row],[CATEGORY]],Categories!$A$1:$F$106,4,FALSE)</f>
        <v>Youth</v>
      </c>
      <c r="G639" s="1" t="str">
        <f>VLOOKUP(athlete_entries[[#This Row],[CATEGORY]],Categories!$A$1:$F$106,5,FALSE)</f>
        <v>Female</v>
      </c>
      <c r="H639" s="1" t="str">
        <f>VLOOKUP(athlete_entries[[#This Row],[CATEGORY]],Categories!$A$1:$F$106,6,FALSE)</f>
        <v>C G10-G05</v>
      </c>
      <c r="I639" s="1" t="str">
        <f t="array" ref="I639">_xlfn.IFNA(INDEX(Results__5[#All],MATCH(athlete_entries[[#This Row],[CATEGORY]]&amp;athlete_entries[[#This Row],[Name]],Results__5[[#All],[Category]]&amp;Results__5[[#All],[Name]],0),MATCH(athlete_entries[[#Headers],[Result]],Results__5[#Headers],0)),"0. None")</f>
        <v>0. None</v>
      </c>
      <c r="J639" s="1" t="str">
        <f>IF(AND(athlete_entries[[#This Row],[Result]]="2. Silver",K639=2),"0. None",IF(AND(athlete_entries[[#This Row],[Result]]="3. Bronze",K639=3),"0. None",athlete_entries[[#This Row],[Result]]))</f>
        <v>0. None</v>
      </c>
      <c r="K639" s="1">
        <f>INDEX(Categories_and_entries__2[[#All],[Category]:[Entries]],MATCH(athlete_entries[[#This Row],[CATEGORY]],Categories_and_entries__2[[#All],[Category]],0),MATCH("Entries",Categories_and_entries__2[[#Headers],[Category]:[Entries]],0))</f>
        <v>20</v>
      </c>
      <c r="L639" s="1">
        <f>COUNTIFS(athlete_entries[CATEGORY],athlete_entries[[#This Row],[CATEGORY]],athlete_entries[Club Full],athlete_entries[[#This Row],[Club Full]])</f>
        <v>2</v>
      </c>
      <c r="M639" s="1" t="str">
        <f>INDEX(Participation_Count_Clubs__24[#All],MATCH(athlete_entries[[#This Row],[Club Full]],Participation_Count_Clubs__24[[#All],[Club Full]],0),MATCH("Club Size Entries",Participation_Count_Clubs__24[#Headers],0))</f>
        <v>L</v>
      </c>
    </row>
    <row r="640" spans="1:13" x14ac:dyDescent="0.25">
      <c r="A640" t="s">
        <v>50</v>
      </c>
      <c r="B640" t="s">
        <v>330</v>
      </c>
      <c r="C640" t="s">
        <v>154</v>
      </c>
      <c r="D640" s="1" t="str">
        <f>VLOOKUP(athlete_entries[[#This Row],[CATEGORY]],Categories!$A$1:$F$106,2,FALSE)</f>
        <v>Individual</v>
      </c>
      <c r="E640" s="1" t="str">
        <f>VLOOKUP(athlete_entries[[#This Row],[CATEGORY]],Categories!$A$1:$F$106,3,FALSE)</f>
        <v>Sparring</v>
      </c>
      <c r="F640" s="1" t="str">
        <f>VLOOKUP(athlete_entries[[#This Row],[CATEGORY]],Categories!$A$1:$F$106,4,FALSE)</f>
        <v>Youth</v>
      </c>
      <c r="G640" s="1" t="str">
        <f>VLOOKUP(athlete_entries[[#This Row],[CATEGORY]],Categories!$A$1:$F$106,5,FALSE)</f>
        <v>Male</v>
      </c>
      <c r="H640" s="1" t="str">
        <f>VLOOKUP(athlete_entries[[#This Row],[CATEGORY]],Categories!$A$1:$F$106,6,FALSE)</f>
        <v>A+B G04-D06</v>
      </c>
      <c r="I640" s="1" t="str">
        <f t="array" ref="I640">_xlfn.IFNA(INDEX(Results__5[#All],MATCH(athlete_entries[[#This Row],[CATEGORY]]&amp;athlete_entries[[#This Row],[Name]],Results__5[[#All],[Category]]&amp;Results__5[[#All],[Name]],0),MATCH(athlete_entries[[#Headers],[Result]],Results__5[#Headers],0)),"0. None")</f>
        <v>0. None</v>
      </c>
      <c r="J640" s="1" t="str">
        <f>IF(AND(athlete_entries[[#This Row],[Result]]="2. Silver",K640=2),"0. None",IF(AND(athlete_entries[[#This Row],[Result]]="3. Bronze",K640=3),"0. None",athlete_entries[[#This Row],[Result]]))</f>
        <v>0. None</v>
      </c>
      <c r="K640" s="1">
        <f>INDEX(Categories_and_entries__2[[#All],[Category]:[Entries]],MATCH(athlete_entries[[#This Row],[CATEGORY]],Categories_and_entries__2[[#All],[Category]],0),MATCH("Entries",Categories_and_entries__2[[#Headers],[Category]:[Entries]],0))</f>
        <v>8</v>
      </c>
      <c r="L640" s="1">
        <f>COUNTIFS(athlete_entries[CATEGORY],athlete_entries[[#This Row],[CATEGORY]],athlete_entries[Club Full],athlete_entries[[#This Row],[Club Full]])</f>
        <v>1</v>
      </c>
      <c r="M640" s="1" t="str">
        <f>INDEX(Participation_Count_Clubs__24[#All],MATCH(athlete_entries[[#This Row],[Club Full]],Participation_Count_Clubs__24[[#All],[Club Full]],0),MATCH("Club Size Entries",Participation_Count_Clubs__24[#Headers],0))</f>
        <v>L</v>
      </c>
    </row>
    <row r="641" spans="1:13" x14ac:dyDescent="0.25">
      <c r="A641" t="s">
        <v>54</v>
      </c>
      <c r="B641" t="s">
        <v>362</v>
      </c>
      <c r="C641" t="s">
        <v>154</v>
      </c>
      <c r="D641" s="1" t="str">
        <f>VLOOKUP(athlete_entries[[#This Row],[CATEGORY]],Categories!$A$1:$F$106,2,FALSE)</f>
        <v>Individual</v>
      </c>
      <c r="E641" s="1" t="str">
        <f>VLOOKUP(athlete_entries[[#This Row],[CATEGORY]],Categories!$A$1:$F$106,3,FALSE)</f>
        <v>Sparring</v>
      </c>
      <c r="F641" s="1" t="str">
        <f>VLOOKUP(athlete_entries[[#This Row],[CATEGORY]],Categories!$A$1:$F$106,4,FALSE)</f>
        <v>Youth</v>
      </c>
      <c r="G641" s="1" t="str">
        <f>VLOOKUP(athlete_entries[[#This Row],[CATEGORY]],Categories!$A$1:$F$106,5,FALSE)</f>
        <v>Male</v>
      </c>
      <c r="H641" s="1" t="str">
        <f>VLOOKUP(athlete_entries[[#This Row],[CATEGORY]],Categories!$A$1:$F$106,6,FALSE)</f>
        <v>C G10-G05</v>
      </c>
      <c r="I641" s="1" t="str">
        <f t="array" ref="I641">_xlfn.IFNA(INDEX(Results__5[#All],MATCH(athlete_entries[[#This Row],[CATEGORY]]&amp;athlete_entries[[#This Row],[Name]],Results__5[[#All],[Category]]&amp;Results__5[[#All],[Name]],0),MATCH(athlete_entries[[#Headers],[Result]],Results__5[#Headers],0)),"0. None")</f>
        <v>3. Bronze</v>
      </c>
      <c r="J641" s="1" t="str">
        <f>IF(AND(athlete_entries[[#This Row],[Result]]="2. Silver",K641=2),"0. None",IF(AND(athlete_entries[[#This Row],[Result]]="3. Bronze",K641=3),"0. None",athlete_entries[[#This Row],[Result]]))</f>
        <v>3. Bronze</v>
      </c>
      <c r="K641" s="1">
        <f>INDEX(Categories_and_entries__2[[#All],[Category]:[Entries]],MATCH(athlete_entries[[#This Row],[CATEGORY]],Categories_and_entries__2[[#All],[Category]],0),MATCH("Entries",Categories_and_entries__2[[#Headers],[Category]:[Entries]],0))</f>
        <v>16</v>
      </c>
      <c r="L641" s="1">
        <f>COUNTIFS(athlete_entries[CATEGORY],athlete_entries[[#This Row],[CATEGORY]],athlete_entries[Club Full],athlete_entries[[#This Row],[Club Full]])</f>
        <v>1</v>
      </c>
      <c r="M641" s="1" t="str">
        <f>INDEX(Participation_Count_Clubs__24[#All],MATCH(athlete_entries[[#This Row],[Club Full]],Participation_Count_Clubs__24[[#All],[Club Full]],0),MATCH("Club Size Entries",Participation_Count_Clubs__24[#Headers],0))</f>
        <v>L</v>
      </c>
    </row>
    <row r="642" spans="1:13" x14ac:dyDescent="0.25">
      <c r="A642" t="s">
        <v>55</v>
      </c>
      <c r="B642" t="s">
        <v>363</v>
      </c>
      <c r="C642" t="s">
        <v>154</v>
      </c>
      <c r="D642" s="1" t="str">
        <f>VLOOKUP(athlete_entries[[#This Row],[CATEGORY]],Categories!$A$1:$F$106,2,FALSE)</f>
        <v>Individual</v>
      </c>
      <c r="E642" s="1" t="str">
        <f>VLOOKUP(athlete_entries[[#This Row],[CATEGORY]],Categories!$A$1:$F$106,3,FALSE)</f>
        <v>Sparring</v>
      </c>
      <c r="F642" s="1" t="str">
        <f>VLOOKUP(athlete_entries[[#This Row],[CATEGORY]],Categories!$A$1:$F$106,4,FALSE)</f>
        <v>Youth</v>
      </c>
      <c r="G642" s="1" t="str">
        <f>VLOOKUP(athlete_entries[[#This Row],[CATEGORY]],Categories!$A$1:$F$106,5,FALSE)</f>
        <v>Male</v>
      </c>
      <c r="H642" s="1" t="str">
        <f>VLOOKUP(athlete_entries[[#This Row],[CATEGORY]],Categories!$A$1:$F$106,6,FALSE)</f>
        <v>C G10-G05</v>
      </c>
      <c r="I642" s="1" t="str">
        <f t="array" ref="I642">_xlfn.IFNA(INDEX(Results__5[#All],MATCH(athlete_entries[[#This Row],[CATEGORY]]&amp;athlete_entries[[#This Row],[Name]],Results__5[[#All],[Category]]&amp;Results__5[[#All],[Name]],0),MATCH(athlete_entries[[#Headers],[Result]],Results__5[#Headers],0)),"0. None")</f>
        <v>3. Bronze</v>
      </c>
      <c r="J642" s="1" t="str">
        <f>IF(AND(athlete_entries[[#This Row],[Result]]="2. Silver",K642=2),"0. None",IF(AND(athlete_entries[[#This Row],[Result]]="3. Bronze",K642=3),"0. None",athlete_entries[[#This Row],[Result]]))</f>
        <v>3. Bronze</v>
      </c>
      <c r="K642" s="1">
        <f>INDEX(Categories_and_entries__2[[#All],[Category]:[Entries]],MATCH(athlete_entries[[#This Row],[CATEGORY]],Categories_and_entries__2[[#All],[Category]],0),MATCH("Entries",Categories_and_entries__2[[#Headers],[Category]:[Entries]],0))</f>
        <v>18</v>
      </c>
      <c r="L642" s="1">
        <f>COUNTIFS(athlete_entries[CATEGORY],athlete_entries[[#This Row],[CATEGORY]],athlete_entries[Club Full],athlete_entries[[#This Row],[Club Full]])</f>
        <v>1</v>
      </c>
      <c r="M642" s="1" t="str">
        <f>INDEX(Participation_Count_Clubs__24[#All],MATCH(athlete_entries[[#This Row],[Club Full]],Participation_Count_Clubs__24[[#All],[Club Full]],0),MATCH("Club Size Entries",Participation_Count_Clubs__24[#Headers],0))</f>
        <v>L</v>
      </c>
    </row>
    <row r="643" spans="1:13" x14ac:dyDescent="0.25">
      <c r="A643" t="s">
        <v>69</v>
      </c>
      <c r="B643" t="s">
        <v>373</v>
      </c>
      <c r="C643" t="s">
        <v>154</v>
      </c>
      <c r="D643" s="1" t="str">
        <f>VLOOKUP(athlete_entries[[#This Row],[CATEGORY]],Categories!$A$1:$F$106,2,FALSE)</f>
        <v>Individual</v>
      </c>
      <c r="E643" s="1" t="str">
        <f>VLOOKUP(athlete_entries[[#This Row],[CATEGORY]],Categories!$A$1:$F$106,3,FALSE)</f>
        <v>Sparring</v>
      </c>
      <c r="F643" s="1" t="str">
        <f>VLOOKUP(athlete_entries[[#This Row],[CATEGORY]],Categories!$A$1:$F$106,4,FALSE)</f>
        <v>Junior</v>
      </c>
      <c r="G643" s="1" t="str">
        <f>VLOOKUP(athlete_entries[[#This Row],[CATEGORY]],Categories!$A$1:$F$106,5,FALSE)</f>
        <v>Male</v>
      </c>
      <c r="H643" s="1" t="str">
        <f>VLOOKUP(athlete_entries[[#This Row],[CATEGORY]],Categories!$A$1:$F$106,6,FALSE)</f>
        <v>A D01-D06</v>
      </c>
      <c r="I643" s="1" t="str">
        <f t="array" ref="I643">_xlfn.IFNA(INDEX(Results__5[#All],MATCH(athlete_entries[[#This Row],[CATEGORY]]&amp;athlete_entries[[#This Row],[Name]],Results__5[[#All],[Category]]&amp;Results__5[[#All],[Name]],0),MATCH(athlete_entries[[#Headers],[Result]],Results__5[#Headers],0)),"0. None")</f>
        <v>3. Bronze</v>
      </c>
      <c r="J643" s="1" t="str">
        <f>IF(AND(athlete_entries[[#This Row],[Result]]="2. Silver",K643=2),"0. None",IF(AND(athlete_entries[[#This Row],[Result]]="3. Bronze",K643=3),"0. None",athlete_entries[[#This Row],[Result]]))</f>
        <v>3. Bronze</v>
      </c>
      <c r="K643" s="1">
        <f>INDEX(Categories_and_entries__2[[#All],[Category]:[Entries]],MATCH(athlete_entries[[#This Row],[CATEGORY]],Categories_and_entries__2[[#All],[Category]],0),MATCH("Entries",Categories_and_entries__2[[#Headers],[Category]:[Entries]],0))</f>
        <v>8</v>
      </c>
      <c r="L643" s="1">
        <f>COUNTIFS(athlete_entries[CATEGORY],athlete_entries[[#This Row],[CATEGORY]],athlete_entries[Club Full],athlete_entries[[#This Row],[Club Full]])</f>
        <v>1</v>
      </c>
      <c r="M643" s="1" t="str">
        <f>INDEX(Participation_Count_Clubs__24[#All],MATCH(athlete_entries[[#This Row],[Club Full]],Participation_Count_Clubs__24[[#All],[Club Full]],0),MATCH("Club Size Entries",Participation_Count_Clubs__24[#Headers],0))</f>
        <v>L</v>
      </c>
    </row>
    <row r="644" spans="1:13" x14ac:dyDescent="0.25">
      <c r="A644" t="s">
        <v>70</v>
      </c>
      <c r="B644" t="s">
        <v>505</v>
      </c>
      <c r="C644" t="s">
        <v>154</v>
      </c>
      <c r="D644" s="1" t="str">
        <f>VLOOKUP(athlete_entries[[#This Row],[CATEGORY]],Categories!$A$1:$F$106,2,FALSE)</f>
        <v>Individual</v>
      </c>
      <c r="E644" s="1" t="str">
        <f>VLOOKUP(athlete_entries[[#This Row],[CATEGORY]],Categories!$A$1:$F$106,3,FALSE)</f>
        <v>Sparring</v>
      </c>
      <c r="F644" s="1" t="str">
        <f>VLOOKUP(athlete_entries[[#This Row],[CATEGORY]],Categories!$A$1:$F$106,4,FALSE)</f>
        <v>Junior</v>
      </c>
      <c r="G644" s="1" t="str">
        <f>VLOOKUP(athlete_entries[[#This Row],[CATEGORY]],Categories!$A$1:$F$106,5,FALSE)</f>
        <v>Male</v>
      </c>
      <c r="H644" s="1" t="str">
        <f>VLOOKUP(athlete_entries[[#This Row],[CATEGORY]],Categories!$A$1:$F$106,6,FALSE)</f>
        <v>A D01-D06</v>
      </c>
      <c r="I644" s="1" t="str">
        <f t="array" ref="I644">_xlfn.IFNA(INDEX(Results__5[#All],MATCH(athlete_entries[[#This Row],[CATEGORY]]&amp;athlete_entries[[#This Row],[Name]],Results__5[[#All],[Category]]&amp;Results__5[[#All],[Name]],0),MATCH(athlete_entries[[#Headers],[Result]],Results__5[#Headers],0)),"0. None")</f>
        <v>0. None</v>
      </c>
      <c r="J644" s="1" t="str">
        <f>IF(AND(athlete_entries[[#This Row],[Result]]="2. Silver",K644=2),"0. None",IF(AND(athlete_entries[[#This Row],[Result]]="3. Bronze",K644=3),"0. None",athlete_entries[[#This Row],[Result]]))</f>
        <v>0. None</v>
      </c>
      <c r="K644" s="1">
        <f>INDEX(Categories_and_entries__2[[#All],[Category]:[Entries]],MATCH(athlete_entries[[#This Row],[CATEGORY]],Categories_and_entries__2[[#All],[Category]],0),MATCH("Entries",Categories_and_entries__2[[#Headers],[Category]:[Entries]],0))</f>
        <v>10</v>
      </c>
      <c r="L644" s="1">
        <f>COUNTIFS(athlete_entries[CATEGORY],athlete_entries[[#This Row],[CATEGORY]],athlete_entries[Club Full],athlete_entries[[#This Row],[Club Full]])</f>
        <v>1</v>
      </c>
      <c r="M644" s="1" t="str">
        <f>INDEX(Participation_Count_Clubs__24[#All],MATCH(athlete_entries[[#This Row],[Club Full]],Participation_Count_Clubs__24[[#All],[Club Full]],0),MATCH("Club Size Entries",Participation_Count_Clubs__24[#Headers],0))</f>
        <v>L</v>
      </c>
    </row>
    <row r="645" spans="1:13" x14ac:dyDescent="0.25">
      <c r="A645" t="s">
        <v>85</v>
      </c>
      <c r="B645" t="s">
        <v>153</v>
      </c>
      <c r="C645" t="s">
        <v>154</v>
      </c>
      <c r="D645" s="1" t="str">
        <f>VLOOKUP(athlete_entries[[#This Row],[CATEGORY]],Categories!$A$1:$F$106,2,FALSE)</f>
        <v>Individual</v>
      </c>
      <c r="E645" s="1" t="str">
        <f>VLOOKUP(athlete_entries[[#This Row],[CATEGORY]],Categories!$A$1:$F$106,3,FALSE)</f>
        <v>Sparring</v>
      </c>
      <c r="F645" s="1" t="str">
        <f>VLOOKUP(athlete_entries[[#This Row],[CATEGORY]],Categories!$A$1:$F$106,4,FALSE)</f>
        <v>Senior</v>
      </c>
      <c r="G645" s="1" t="str">
        <f>VLOOKUP(athlete_entries[[#This Row],[CATEGORY]],Categories!$A$1:$F$106,5,FALSE)</f>
        <v>Male</v>
      </c>
      <c r="H645" s="1" t="str">
        <f>VLOOKUP(athlete_entries[[#This Row],[CATEGORY]],Categories!$A$1:$F$106,6,FALSE)</f>
        <v>A D01-D06</v>
      </c>
      <c r="I645" s="1" t="str">
        <f t="array" ref="I645">_xlfn.IFNA(INDEX(Results__5[#All],MATCH(athlete_entries[[#This Row],[CATEGORY]]&amp;athlete_entries[[#This Row],[Name]],Results__5[[#All],[Category]]&amp;Results__5[[#All],[Name]],0),MATCH(athlete_entries[[#Headers],[Result]],Results__5[#Headers],0)),"0. None")</f>
        <v>0. None</v>
      </c>
      <c r="J645" s="1" t="str">
        <f>IF(AND(athlete_entries[[#This Row],[Result]]="2. Silver",K645=2),"0. None",IF(AND(athlete_entries[[#This Row],[Result]]="3. Bronze",K645=3),"0. None",athlete_entries[[#This Row],[Result]]))</f>
        <v>0. None</v>
      </c>
      <c r="K645" s="1">
        <f>INDEX(Categories_and_entries__2[[#All],[Category]:[Entries]],MATCH(athlete_entries[[#This Row],[CATEGORY]],Categories_and_entries__2[[#All],[Category]],0),MATCH("Entries",Categories_and_entries__2[[#Headers],[Category]:[Entries]],0))</f>
        <v>12</v>
      </c>
      <c r="L645" s="1">
        <f>COUNTIFS(athlete_entries[CATEGORY],athlete_entries[[#This Row],[CATEGORY]],athlete_entries[Club Full],athlete_entries[[#This Row],[Club Full]])</f>
        <v>1</v>
      </c>
      <c r="M645" s="1" t="str">
        <f>INDEX(Participation_Count_Clubs__24[#All],MATCH(athlete_entries[[#This Row],[Club Full]],Participation_Count_Clubs__24[[#All],[Club Full]],0),MATCH("Club Size Entries",Participation_Count_Clubs__24[#Headers],0))</f>
        <v>L</v>
      </c>
    </row>
    <row r="646" spans="1:13" x14ac:dyDescent="0.25">
      <c r="A646" t="s">
        <v>87</v>
      </c>
      <c r="B646" t="s">
        <v>724</v>
      </c>
      <c r="C646" t="s">
        <v>154</v>
      </c>
      <c r="D646" s="1" t="str">
        <f>VLOOKUP(athlete_entries[[#This Row],[CATEGORY]],Categories!$A$1:$F$106,2,FALSE)</f>
        <v>Individual</v>
      </c>
      <c r="E646" s="1" t="str">
        <f>VLOOKUP(athlete_entries[[#This Row],[CATEGORY]],Categories!$A$1:$F$106,3,FALSE)</f>
        <v>Sparring</v>
      </c>
      <c r="F646" s="1" t="str">
        <f>VLOOKUP(athlete_entries[[#This Row],[CATEGORY]],Categories!$A$1:$F$106,4,FALSE)</f>
        <v>Senior</v>
      </c>
      <c r="G646" s="1" t="str">
        <f>VLOOKUP(athlete_entries[[#This Row],[CATEGORY]],Categories!$A$1:$F$106,5,FALSE)</f>
        <v>Male</v>
      </c>
      <c r="H646" s="1" t="str">
        <f>VLOOKUP(athlete_entries[[#This Row],[CATEGORY]],Categories!$A$1:$F$106,6,FALSE)</f>
        <v>A+B G04-D06</v>
      </c>
      <c r="I646" s="1" t="str">
        <f t="array" ref="I646">_xlfn.IFNA(INDEX(Results__5[#All],MATCH(athlete_entries[[#This Row],[CATEGORY]]&amp;athlete_entries[[#This Row],[Name]],Results__5[[#All],[Category]]&amp;Results__5[[#All],[Name]],0),MATCH(athlete_entries[[#Headers],[Result]],Results__5[#Headers],0)),"0. None")</f>
        <v>0. None</v>
      </c>
      <c r="J646" s="1" t="str">
        <f>IF(AND(athlete_entries[[#This Row],[Result]]="2. Silver",K646=2),"0. None",IF(AND(athlete_entries[[#This Row],[Result]]="3. Bronze",K646=3),"0. None",athlete_entries[[#This Row],[Result]]))</f>
        <v>0. None</v>
      </c>
      <c r="K646" s="1">
        <f>INDEX(Categories_and_entries__2[[#All],[Category]:[Entries]],MATCH(athlete_entries[[#This Row],[CATEGORY]],Categories_and_entries__2[[#All],[Category]],0),MATCH("Entries",Categories_and_entries__2[[#Headers],[Category]:[Entries]],0))</f>
        <v>9</v>
      </c>
      <c r="L646" s="1">
        <f>COUNTIFS(athlete_entries[CATEGORY],athlete_entries[[#This Row],[CATEGORY]],athlete_entries[Club Full],athlete_entries[[#This Row],[Club Full]])</f>
        <v>1</v>
      </c>
      <c r="M646" s="1" t="str">
        <f>INDEX(Participation_Count_Clubs__24[#All],MATCH(athlete_entries[[#This Row],[Club Full]],Participation_Count_Clubs__24[[#All],[Club Full]],0),MATCH("Club Size Entries",Participation_Count_Clubs__24[#Headers],0))</f>
        <v>L</v>
      </c>
    </row>
    <row r="647" spans="1:13" x14ac:dyDescent="0.25">
      <c r="A647" t="s">
        <v>90</v>
      </c>
      <c r="B647" t="s">
        <v>319</v>
      </c>
      <c r="C647" t="s">
        <v>154</v>
      </c>
      <c r="D647" s="1" t="str">
        <f>VLOOKUP(athlete_entries[[#This Row],[CATEGORY]],Categories!$A$1:$F$106,2,FALSE)</f>
        <v>Individual</v>
      </c>
      <c r="E647" s="1" t="str">
        <f>VLOOKUP(athlete_entries[[#This Row],[CATEGORY]],Categories!$A$1:$F$106,3,FALSE)</f>
        <v>Sparring</v>
      </c>
      <c r="F647" s="1" t="str">
        <f>VLOOKUP(athlete_entries[[#This Row],[CATEGORY]],Categories!$A$1:$F$106,4,FALSE)</f>
        <v>Senior</v>
      </c>
      <c r="G647" s="1" t="str">
        <f>VLOOKUP(athlete_entries[[#This Row],[CATEGORY]],Categories!$A$1:$F$106,5,FALSE)</f>
        <v>Male</v>
      </c>
      <c r="H647" s="1" t="str">
        <f>VLOOKUP(athlete_entries[[#This Row],[CATEGORY]],Categories!$A$1:$F$106,6,FALSE)</f>
        <v>C G10-G05</v>
      </c>
      <c r="I647" s="1" t="str">
        <f t="array" ref="I647">_xlfn.IFNA(INDEX(Results__5[#All],MATCH(athlete_entries[[#This Row],[CATEGORY]]&amp;athlete_entries[[#This Row],[Name]],Results__5[[#All],[Category]]&amp;Results__5[[#All],[Name]],0),MATCH(athlete_entries[[#Headers],[Result]],Results__5[#Headers],0)),"0. None")</f>
        <v>2. Silver</v>
      </c>
      <c r="J647" s="1" t="str">
        <f>IF(AND(athlete_entries[[#This Row],[Result]]="2. Silver",K647=2),"0. None",IF(AND(athlete_entries[[#This Row],[Result]]="3. Bronze",K647=3),"0. None",athlete_entries[[#This Row],[Result]]))</f>
        <v>2. Silver</v>
      </c>
      <c r="K647" s="1">
        <f>INDEX(Categories_and_entries__2[[#All],[Category]:[Entries]],MATCH(athlete_entries[[#This Row],[CATEGORY]],Categories_and_entries__2[[#All],[Category]],0),MATCH("Entries",Categories_and_entries__2[[#Headers],[Category]:[Entries]],0))</f>
        <v>5</v>
      </c>
      <c r="L647" s="1">
        <f>COUNTIFS(athlete_entries[CATEGORY],athlete_entries[[#This Row],[CATEGORY]],athlete_entries[Club Full],athlete_entries[[#This Row],[Club Full]])</f>
        <v>1</v>
      </c>
      <c r="M647" s="1" t="str">
        <f>INDEX(Participation_Count_Clubs__24[#All],MATCH(athlete_entries[[#This Row],[Club Full]],Participation_Count_Clubs__24[[#All],[Club Full]],0),MATCH("Club Size Entries",Participation_Count_Clubs__24[#Headers],0))</f>
        <v>L</v>
      </c>
    </row>
    <row r="648" spans="1:13" x14ac:dyDescent="0.25">
      <c r="A648" t="s">
        <v>96</v>
      </c>
      <c r="B648" t="s">
        <v>373</v>
      </c>
      <c r="C648" t="s">
        <v>154</v>
      </c>
      <c r="D648" s="1" t="str">
        <f>VLOOKUP(athlete_entries[[#This Row],[CATEGORY]],Categories!$A$1:$F$106,2,FALSE)</f>
        <v>Individual</v>
      </c>
      <c r="E648" s="1" t="str">
        <f>VLOOKUP(athlete_entries[[#This Row],[CATEGORY]],Categories!$A$1:$F$106,3,FALSE)</f>
        <v>Sparring</v>
      </c>
      <c r="F648" s="1" t="str">
        <f>VLOOKUP(athlete_entries[[#This Row],[CATEGORY]],Categories!$A$1:$F$106,4,FALSE)</f>
        <v>Junior</v>
      </c>
      <c r="G648" s="1" t="str">
        <f>VLOOKUP(athlete_entries[[#This Row],[CATEGORY]],Categories!$A$1:$F$106,5,FALSE)</f>
        <v>Male</v>
      </c>
      <c r="H648" s="1" t="str">
        <f>VLOOKUP(athlete_entries[[#This Row],[CATEGORY]],Categories!$A$1:$F$106,6,FALSE)</f>
        <v>A+B G04-D06</v>
      </c>
      <c r="I648" s="1" t="str">
        <f t="array" ref="I648">_xlfn.IFNA(INDEX(Results__5[#All],MATCH(athlete_entries[[#This Row],[CATEGORY]]&amp;athlete_entries[[#This Row],[Name]],Results__5[[#All],[Category]]&amp;Results__5[[#All],[Name]],0),MATCH(athlete_entries[[#Headers],[Result]],Results__5[#Headers],0)),"0. None")</f>
        <v>0. None</v>
      </c>
      <c r="J648" s="1" t="str">
        <f>IF(AND(athlete_entries[[#This Row],[Result]]="2. Silver",K648=2),"0. None",IF(AND(athlete_entries[[#This Row],[Result]]="3. Bronze",K648=3),"0. None",athlete_entries[[#This Row],[Result]]))</f>
        <v>0. None</v>
      </c>
      <c r="K648" s="1">
        <f>INDEX(Categories_and_entries__2[[#All],[Category]:[Entries]],MATCH(athlete_entries[[#This Row],[CATEGORY]],Categories_and_entries__2[[#All],[Category]],0),MATCH("Entries",Categories_and_entries__2[[#Headers],[Category]:[Entries]],0))</f>
        <v>18</v>
      </c>
      <c r="L648" s="1">
        <f>COUNTIFS(athlete_entries[CATEGORY],athlete_entries[[#This Row],[CATEGORY]],athlete_entries[Club Full],athlete_entries[[#This Row],[Club Full]])</f>
        <v>1</v>
      </c>
      <c r="M648" s="1" t="str">
        <f>INDEX(Participation_Count_Clubs__24[#All],MATCH(athlete_entries[[#This Row],[Club Full]],Participation_Count_Clubs__24[[#All],[Club Full]],0),MATCH("Club Size Entries",Participation_Count_Clubs__24[#Headers],0))</f>
        <v>L</v>
      </c>
    </row>
    <row r="649" spans="1:13" x14ac:dyDescent="0.25">
      <c r="A649" t="s">
        <v>98</v>
      </c>
      <c r="B649" t="s">
        <v>724</v>
      </c>
      <c r="C649" t="s">
        <v>154</v>
      </c>
      <c r="D649" s="1" t="str">
        <f>VLOOKUP(athlete_entries[[#This Row],[CATEGORY]],Categories!$A$1:$F$106,2,FALSE)</f>
        <v>Individual</v>
      </c>
      <c r="E649" s="1" t="str">
        <f>VLOOKUP(athlete_entries[[#This Row],[CATEGORY]],Categories!$A$1:$F$106,3,FALSE)</f>
        <v>Sparring</v>
      </c>
      <c r="F649" s="1" t="str">
        <f>VLOOKUP(athlete_entries[[#This Row],[CATEGORY]],Categories!$A$1:$F$106,4,FALSE)</f>
        <v>Senior</v>
      </c>
      <c r="G649" s="1" t="str">
        <f>VLOOKUP(athlete_entries[[#This Row],[CATEGORY]],Categories!$A$1:$F$106,5,FALSE)</f>
        <v>Male</v>
      </c>
      <c r="H649" s="1" t="str">
        <f>VLOOKUP(athlete_entries[[#This Row],[CATEGORY]],Categories!$A$1:$F$106,6,FALSE)</f>
        <v>A+B G04-D06</v>
      </c>
      <c r="I649" s="1" t="str">
        <f t="array" ref="I649">_xlfn.IFNA(INDEX(Results__5[#All],MATCH(athlete_entries[[#This Row],[CATEGORY]]&amp;athlete_entries[[#This Row],[Name]],Results__5[[#All],[Category]]&amp;Results__5[[#All],[Name]],0),MATCH(athlete_entries[[#Headers],[Result]],Results__5[#Headers],0)),"0. None")</f>
        <v>0. None</v>
      </c>
      <c r="J649" s="1" t="str">
        <f>IF(AND(athlete_entries[[#This Row],[Result]]="2. Silver",K649=2),"0. None",IF(AND(athlete_entries[[#This Row],[Result]]="3. Bronze",K649=3),"0. None",athlete_entries[[#This Row],[Result]]))</f>
        <v>0. None</v>
      </c>
      <c r="K649" s="1">
        <f>INDEX(Categories_and_entries__2[[#All],[Category]:[Entries]],MATCH(athlete_entries[[#This Row],[CATEGORY]],Categories_and_entries__2[[#All],[Category]],0),MATCH("Entries",Categories_and_entries__2[[#Headers],[Category]:[Entries]],0))</f>
        <v>17</v>
      </c>
      <c r="L649" s="1">
        <f>COUNTIFS(athlete_entries[CATEGORY],athlete_entries[[#This Row],[CATEGORY]],athlete_entries[Club Full],athlete_entries[[#This Row],[Club Full]])</f>
        <v>1</v>
      </c>
      <c r="M649" s="1" t="str">
        <f>INDEX(Participation_Count_Clubs__24[#All],MATCH(athlete_entries[[#This Row],[Club Full]],Participation_Count_Clubs__24[[#All],[Club Full]],0),MATCH("Club Size Entries",Participation_Count_Clubs__24[#Headers],0))</f>
        <v>L</v>
      </c>
    </row>
    <row r="650" spans="1:13" x14ac:dyDescent="0.25">
      <c r="A650" t="s">
        <v>27</v>
      </c>
      <c r="B650" t="s">
        <v>149</v>
      </c>
      <c r="C650" t="s">
        <v>150</v>
      </c>
      <c r="D650" s="1" t="str">
        <f>VLOOKUP(athlete_entries[[#This Row],[CATEGORY]],Categories!$A$1:$F$106,2,FALSE)</f>
        <v>Individual</v>
      </c>
      <c r="E650" s="1" t="str">
        <f>VLOOKUP(athlete_entries[[#This Row],[CATEGORY]],Categories!$A$1:$F$106,3,FALSE)</f>
        <v>Patterns</v>
      </c>
      <c r="F650" s="1" t="str">
        <f>VLOOKUP(athlete_entries[[#This Row],[CATEGORY]],Categories!$A$1:$F$106,4,FALSE)</f>
        <v>Senior</v>
      </c>
      <c r="G650" s="1" t="str">
        <f>VLOOKUP(athlete_entries[[#This Row],[CATEGORY]],Categories!$A$1:$F$106,5,FALSE)</f>
        <v>Male</v>
      </c>
      <c r="H650" s="1" t="str">
        <f>VLOOKUP(athlete_entries[[#This Row],[CATEGORY]],Categories!$A$1:$F$106,6,FALSE)</f>
        <v>A D01-D06</v>
      </c>
      <c r="I650" s="1" t="str">
        <f t="array" ref="I650">_xlfn.IFNA(INDEX(Results__5[#All],MATCH(athlete_entries[[#This Row],[CATEGORY]]&amp;athlete_entries[[#This Row],[Name]],Results__5[[#All],[Category]]&amp;Results__5[[#All],[Name]],0),MATCH(athlete_entries[[#Headers],[Result]],Results__5[#Headers],0)),"0. None")</f>
        <v>1. Gold</v>
      </c>
      <c r="J650" s="1" t="str">
        <f>IF(AND(athlete_entries[[#This Row],[Result]]="2. Silver",K650=2),"0. None",IF(AND(athlete_entries[[#This Row],[Result]]="3. Bronze",K650=3),"0. None",athlete_entries[[#This Row],[Result]]))</f>
        <v>1. Gold</v>
      </c>
      <c r="K650" s="1">
        <f>INDEX(Categories_and_entries__2[[#All],[Category]:[Entries]],MATCH(athlete_entries[[#This Row],[CATEGORY]],Categories_and_entries__2[[#All],[Category]],0),MATCH("Entries",Categories_and_entries__2[[#Headers],[Category]:[Entries]],0))</f>
        <v>7</v>
      </c>
      <c r="L650" s="1">
        <f>COUNTIFS(athlete_entries[CATEGORY],athlete_entries[[#This Row],[CATEGORY]],athlete_entries[Club Full],athlete_entries[[#This Row],[Club Full]])</f>
        <v>2</v>
      </c>
      <c r="M650" s="1" t="str">
        <f>INDEX(Participation_Count_Clubs__24[#All],MATCH(athlete_entries[[#This Row],[Club Full]],Participation_Count_Clubs__24[[#All],[Club Full]],0),MATCH("Club Size Entries",Participation_Count_Clubs__24[#Headers],0))</f>
        <v>XS</v>
      </c>
    </row>
    <row r="651" spans="1:13" x14ac:dyDescent="0.25">
      <c r="A651" t="s">
        <v>27</v>
      </c>
      <c r="B651" t="s">
        <v>668</v>
      </c>
      <c r="C651" t="s">
        <v>150</v>
      </c>
      <c r="D651" s="1" t="str">
        <f>VLOOKUP(athlete_entries[[#This Row],[CATEGORY]],Categories!$A$1:$F$106,2,FALSE)</f>
        <v>Individual</v>
      </c>
      <c r="E651" s="1" t="str">
        <f>VLOOKUP(athlete_entries[[#This Row],[CATEGORY]],Categories!$A$1:$F$106,3,FALSE)</f>
        <v>Patterns</v>
      </c>
      <c r="F651" s="1" t="str">
        <f>VLOOKUP(athlete_entries[[#This Row],[CATEGORY]],Categories!$A$1:$F$106,4,FALSE)</f>
        <v>Senior</v>
      </c>
      <c r="G651" s="1" t="str">
        <f>VLOOKUP(athlete_entries[[#This Row],[CATEGORY]],Categories!$A$1:$F$106,5,FALSE)</f>
        <v>Male</v>
      </c>
      <c r="H651" s="1" t="str">
        <f>VLOOKUP(athlete_entries[[#This Row],[CATEGORY]],Categories!$A$1:$F$106,6,FALSE)</f>
        <v>A D01-D06</v>
      </c>
      <c r="I651" s="1" t="str">
        <f t="array" ref="I651">_xlfn.IFNA(INDEX(Results__5[#All],MATCH(athlete_entries[[#This Row],[CATEGORY]]&amp;athlete_entries[[#This Row],[Name]],Results__5[[#All],[Category]]&amp;Results__5[[#All],[Name]],0),MATCH(athlete_entries[[#Headers],[Result]],Results__5[#Headers],0)),"0. None")</f>
        <v>0. None</v>
      </c>
      <c r="J651" s="1" t="str">
        <f>IF(AND(athlete_entries[[#This Row],[Result]]="2. Silver",K651=2),"0. None",IF(AND(athlete_entries[[#This Row],[Result]]="3. Bronze",K651=3),"0. None",athlete_entries[[#This Row],[Result]]))</f>
        <v>0. None</v>
      </c>
      <c r="K651" s="1">
        <f>INDEX(Categories_and_entries__2[[#All],[Category]:[Entries]],MATCH(athlete_entries[[#This Row],[CATEGORY]],Categories_and_entries__2[[#All],[Category]],0),MATCH("Entries",Categories_and_entries__2[[#Headers],[Category]:[Entries]],0))</f>
        <v>7</v>
      </c>
      <c r="L651" s="1">
        <f>COUNTIFS(athlete_entries[CATEGORY],athlete_entries[[#This Row],[CATEGORY]],athlete_entries[Club Full],athlete_entries[[#This Row],[Club Full]])</f>
        <v>2</v>
      </c>
      <c r="M651" s="1" t="str">
        <f>INDEX(Participation_Count_Clubs__24[#All],MATCH(athlete_entries[[#This Row],[Club Full]],Participation_Count_Clubs__24[[#All],[Club Full]],0),MATCH("Club Size Entries",Participation_Count_Clubs__24[#Headers],0))</f>
        <v>XS</v>
      </c>
    </row>
    <row r="652" spans="1:13" x14ac:dyDescent="0.25">
      <c r="A652" t="s">
        <v>101</v>
      </c>
      <c r="B652" t="s">
        <v>668</v>
      </c>
      <c r="C652" t="s">
        <v>150</v>
      </c>
      <c r="D652" s="1" t="str">
        <f>VLOOKUP(athlete_entries[[#This Row],[CATEGORY]],Categories!$A$1:$F$106,2,FALSE)</f>
        <v>Individual</v>
      </c>
      <c r="E652" s="1" t="str">
        <f>VLOOKUP(athlete_entries[[#This Row],[CATEGORY]],Categories!$A$1:$F$106,3,FALSE)</f>
        <v>Power</v>
      </c>
      <c r="F652" s="1" t="str">
        <f>VLOOKUP(athlete_entries[[#This Row],[CATEGORY]],Categories!$A$1:$F$106,4,FALSE)</f>
        <v>Senior</v>
      </c>
      <c r="G652" s="1" t="str">
        <f>VLOOKUP(athlete_entries[[#This Row],[CATEGORY]],Categories!$A$1:$F$106,5,FALSE)</f>
        <v>Male</v>
      </c>
      <c r="H652" s="1" t="str">
        <f>VLOOKUP(athlete_entries[[#This Row],[CATEGORY]],Categories!$A$1:$F$106,6,FALSE)</f>
        <v>A+B G04-D06</v>
      </c>
      <c r="I652" s="1" t="str">
        <f t="array" ref="I652">_xlfn.IFNA(INDEX(Results__5[#All],MATCH(athlete_entries[[#This Row],[CATEGORY]]&amp;athlete_entries[[#This Row],[Name]],Results__5[[#All],[Category]]&amp;Results__5[[#All],[Name]],0),MATCH(athlete_entries[[#Headers],[Result]],Results__5[#Headers],0)),"0. None")</f>
        <v>0. None</v>
      </c>
      <c r="J652" s="1" t="str">
        <f>IF(AND(athlete_entries[[#This Row],[Result]]="2. Silver",K652=2),"0. None",IF(AND(athlete_entries[[#This Row],[Result]]="3. Bronze",K652=3),"0. None",athlete_entries[[#This Row],[Result]]))</f>
        <v>0. None</v>
      </c>
      <c r="K652" s="1">
        <f>INDEX(Categories_and_entries__2[[#All],[Category]:[Entries]],MATCH(athlete_entries[[#This Row],[CATEGORY]],Categories_and_entries__2[[#All],[Category]],0),MATCH("Entries",Categories_and_entries__2[[#Headers],[Category]:[Entries]],0))</f>
        <v>12</v>
      </c>
      <c r="L652" s="1">
        <f>COUNTIFS(athlete_entries[CATEGORY],athlete_entries[[#This Row],[CATEGORY]],athlete_entries[Club Full],athlete_entries[[#This Row],[Club Full]])</f>
        <v>1</v>
      </c>
      <c r="M652" s="1" t="str">
        <f>INDEX(Participation_Count_Clubs__24[#All],MATCH(athlete_entries[[#This Row],[Club Full]],Participation_Count_Clubs__24[[#All],[Club Full]],0),MATCH("Club Size Entries",Participation_Count_Clubs__24[#Headers],0))</f>
        <v>XS</v>
      </c>
    </row>
    <row r="653" spans="1:13" x14ac:dyDescent="0.25">
      <c r="A653" t="s">
        <v>32</v>
      </c>
      <c r="B653" t="s">
        <v>682</v>
      </c>
      <c r="C653" t="s">
        <v>767</v>
      </c>
      <c r="D653" s="1" t="str">
        <f>VLOOKUP(athlete_entries[[#This Row],[CATEGORY]],Categories!$A$1:$F$106,2,FALSE)</f>
        <v>Individual</v>
      </c>
      <c r="E653" s="1" t="str">
        <f>VLOOKUP(athlete_entries[[#This Row],[CATEGORY]],Categories!$A$1:$F$106,3,FALSE)</f>
        <v>Patterns</v>
      </c>
      <c r="F653" s="1" t="str">
        <f>VLOOKUP(athlete_entries[[#This Row],[CATEGORY]],Categories!$A$1:$F$106,4,FALSE)</f>
        <v>Senior</v>
      </c>
      <c r="G653" s="1" t="str">
        <f>VLOOKUP(athlete_entries[[#This Row],[CATEGORY]],Categories!$A$1:$F$106,5,FALSE)</f>
        <v>Male</v>
      </c>
      <c r="H653" s="1" t="str">
        <f>VLOOKUP(athlete_entries[[#This Row],[CATEGORY]],Categories!$A$1:$F$106,6,FALSE)</f>
        <v>C G10-G05</v>
      </c>
      <c r="I653" s="1" t="str">
        <f t="array" ref="I653">_xlfn.IFNA(INDEX(Results__5[#All],MATCH(athlete_entries[[#This Row],[CATEGORY]]&amp;athlete_entries[[#This Row],[Name]],Results__5[[#All],[Category]]&amp;Results__5[[#All],[Name]],0),MATCH(athlete_entries[[#Headers],[Result]],Results__5[#Headers],0)),"0. None")</f>
        <v>0. None</v>
      </c>
      <c r="J653" s="1" t="str">
        <f>IF(AND(athlete_entries[[#This Row],[Result]]="2. Silver",K653=2),"0. None",IF(AND(athlete_entries[[#This Row],[Result]]="3. Bronze",K653=3),"0. None",athlete_entries[[#This Row],[Result]]))</f>
        <v>0. None</v>
      </c>
      <c r="K653" s="1">
        <f>INDEX(Categories_and_entries__2[[#All],[Category]:[Entries]],MATCH(athlete_entries[[#This Row],[CATEGORY]],Categories_and_entries__2[[#All],[Category]],0),MATCH("Entries",Categories_and_entries__2[[#Headers],[Category]:[Entries]],0))</f>
        <v>12</v>
      </c>
      <c r="L653" s="1">
        <f>COUNTIFS(athlete_entries[CATEGORY],athlete_entries[[#This Row],[CATEGORY]],athlete_entries[Club Full],athlete_entries[[#This Row],[Club Full]])</f>
        <v>2</v>
      </c>
      <c r="M653" s="1" t="str">
        <f>INDEX(Participation_Count_Clubs__24[#All],MATCH(athlete_entries[[#This Row],[Club Full]],Participation_Count_Clubs__24[[#All],[Club Full]],0),MATCH("Club Size Entries",Participation_Count_Clubs__24[#Headers],0))</f>
        <v>M</v>
      </c>
    </row>
    <row r="654" spans="1:13" x14ac:dyDescent="0.25">
      <c r="A654" t="s">
        <v>32</v>
      </c>
      <c r="B654" t="s">
        <v>683</v>
      </c>
      <c r="C654" t="s">
        <v>767</v>
      </c>
      <c r="D654" s="1" t="str">
        <f>VLOOKUP(athlete_entries[[#This Row],[CATEGORY]],Categories!$A$1:$F$106,2,FALSE)</f>
        <v>Individual</v>
      </c>
      <c r="E654" s="1" t="str">
        <f>VLOOKUP(athlete_entries[[#This Row],[CATEGORY]],Categories!$A$1:$F$106,3,FALSE)</f>
        <v>Patterns</v>
      </c>
      <c r="F654" s="1" t="str">
        <f>VLOOKUP(athlete_entries[[#This Row],[CATEGORY]],Categories!$A$1:$F$106,4,FALSE)</f>
        <v>Senior</v>
      </c>
      <c r="G654" s="1" t="str">
        <f>VLOOKUP(athlete_entries[[#This Row],[CATEGORY]],Categories!$A$1:$F$106,5,FALSE)</f>
        <v>Male</v>
      </c>
      <c r="H654" s="1" t="str">
        <f>VLOOKUP(athlete_entries[[#This Row],[CATEGORY]],Categories!$A$1:$F$106,6,FALSE)</f>
        <v>C G10-G05</v>
      </c>
      <c r="I654" s="1" t="str">
        <f t="array" ref="I654">_xlfn.IFNA(INDEX(Results__5[#All],MATCH(athlete_entries[[#This Row],[CATEGORY]]&amp;athlete_entries[[#This Row],[Name]],Results__5[[#All],[Category]]&amp;Results__5[[#All],[Name]],0),MATCH(athlete_entries[[#Headers],[Result]],Results__5[#Headers],0)),"0. None")</f>
        <v>0. None</v>
      </c>
      <c r="J654" s="1" t="str">
        <f>IF(AND(athlete_entries[[#This Row],[Result]]="2. Silver",K654=2),"0. None",IF(AND(athlete_entries[[#This Row],[Result]]="3. Bronze",K654=3),"0. None",athlete_entries[[#This Row],[Result]]))</f>
        <v>0. None</v>
      </c>
      <c r="K654" s="1">
        <f>INDEX(Categories_and_entries__2[[#All],[Category]:[Entries]],MATCH(athlete_entries[[#This Row],[CATEGORY]],Categories_and_entries__2[[#All],[Category]],0),MATCH("Entries",Categories_and_entries__2[[#Headers],[Category]:[Entries]],0))</f>
        <v>12</v>
      </c>
      <c r="L654" s="1">
        <f>COUNTIFS(athlete_entries[CATEGORY],athlete_entries[[#This Row],[CATEGORY]],athlete_entries[Club Full],athlete_entries[[#This Row],[Club Full]])</f>
        <v>2</v>
      </c>
      <c r="M654" s="1" t="str">
        <f>INDEX(Participation_Count_Clubs__24[#All],MATCH(athlete_entries[[#This Row],[Club Full]],Participation_Count_Clubs__24[[#All],[Club Full]],0),MATCH("Club Size Entries",Participation_Count_Clubs__24[#Headers],0))</f>
        <v>M</v>
      </c>
    </row>
    <row r="655" spans="1:13" x14ac:dyDescent="0.25">
      <c r="A655" t="s">
        <v>36</v>
      </c>
      <c r="B655" t="s">
        <v>691</v>
      </c>
      <c r="C655" t="s">
        <v>767</v>
      </c>
      <c r="D655" s="1" t="str">
        <f>VLOOKUP(athlete_entries[[#This Row],[CATEGORY]],Categories!$A$1:$F$106,2,FALSE)</f>
        <v>Individual</v>
      </c>
      <c r="E655" s="1" t="str">
        <f>VLOOKUP(athlete_entries[[#This Row],[CATEGORY]],Categories!$A$1:$F$106,3,FALSE)</f>
        <v>Patterns</v>
      </c>
      <c r="F655" s="1" t="str">
        <f>VLOOKUP(athlete_entries[[#This Row],[CATEGORY]],Categories!$A$1:$F$106,4,FALSE)</f>
        <v>Youth</v>
      </c>
      <c r="G655" s="1" t="str">
        <f>VLOOKUP(athlete_entries[[#This Row],[CATEGORY]],Categories!$A$1:$F$106,5,FALSE)</f>
        <v>Mixed</v>
      </c>
      <c r="H655" s="1" t="str">
        <f>VLOOKUP(athlete_entries[[#This Row],[CATEGORY]],Categories!$A$1:$F$106,6,FALSE)</f>
        <v>C G10-G05</v>
      </c>
      <c r="I655" s="1" t="str">
        <f t="array" ref="I655">_xlfn.IFNA(INDEX(Results__5[#All],MATCH(athlete_entries[[#This Row],[CATEGORY]]&amp;athlete_entries[[#This Row],[Name]],Results__5[[#All],[Category]]&amp;Results__5[[#All],[Name]],0),MATCH(athlete_entries[[#Headers],[Result]],Results__5[#Headers],0)),"0. None")</f>
        <v>0. None</v>
      </c>
      <c r="J655" s="1" t="str">
        <f>IF(AND(athlete_entries[[#This Row],[Result]]="2. Silver",K655=2),"0. None",IF(AND(athlete_entries[[#This Row],[Result]]="3. Bronze",K655=3),"0. None",athlete_entries[[#This Row],[Result]]))</f>
        <v>0. None</v>
      </c>
      <c r="K655" s="1">
        <f>INDEX(Categories_and_entries__2[[#All],[Category]:[Entries]],MATCH(athlete_entries[[#This Row],[CATEGORY]],Categories_and_entries__2[[#All],[Category]],0),MATCH("Entries",Categories_and_entries__2[[#Headers],[Category]:[Entries]],0))</f>
        <v>95</v>
      </c>
      <c r="L655" s="1">
        <f>COUNTIFS(athlete_entries[CATEGORY],athlete_entries[[#This Row],[CATEGORY]],athlete_entries[Club Full],athlete_entries[[#This Row],[Club Full]])</f>
        <v>3</v>
      </c>
      <c r="M655" s="1" t="str">
        <f>INDEX(Participation_Count_Clubs__24[#All],MATCH(athlete_entries[[#This Row],[Club Full]],Participation_Count_Clubs__24[[#All],[Club Full]],0),MATCH("Club Size Entries",Participation_Count_Clubs__24[#Headers],0))</f>
        <v>M</v>
      </c>
    </row>
    <row r="656" spans="1:13" x14ac:dyDescent="0.25">
      <c r="A656" t="s">
        <v>36</v>
      </c>
      <c r="B656" t="s">
        <v>180</v>
      </c>
      <c r="C656" t="s">
        <v>767</v>
      </c>
      <c r="D656" s="1" t="str">
        <f>VLOOKUP(athlete_entries[[#This Row],[CATEGORY]],Categories!$A$1:$F$106,2,FALSE)</f>
        <v>Individual</v>
      </c>
      <c r="E656" s="1" t="str">
        <f>VLOOKUP(athlete_entries[[#This Row],[CATEGORY]],Categories!$A$1:$F$106,3,FALSE)</f>
        <v>Patterns</v>
      </c>
      <c r="F656" s="1" t="str">
        <f>VLOOKUP(athlete_entries[[#This Row],[CATEGORY]],Categories!$A$1:$F$106,4,FALSE)</f>
        <v>Youth</v>
      </c>
      <c r="G656" s="1" t="str">
        <f>VLOOKUP(athlete_entries[[#This Row],[CATEGORY]],Categories!$A$1:$F$106,5,FALSE)</f>
        <v>Mixed</v>
      </c>
      <c r="H656" s="1" t="str">
        <f>VLOOKUP(athlete_entries[[#This Row],[CATEGORY]],Categories!$A$1:$F$106,6,FALSE)</f>
        <v>C G10-G05</v>
      </c>
      <c r="I656" s="1" t="str">
        <f t="array" ref="I656">_xlfn.IFNA(INDEX(Results__5[#All],MATCH(athlete_entries[[#This Row],[CATEGORY]]&amp;athlete_entries[[#This Row],[Name]],Results__5[[#All],[Category]]&amp;Results__5[[#All],[Name]],0),MATCH(athlete_entries[[#Headers],[Result]],Results__5[#Headers],0)),"0. None")</f>
        <v>0. None</v>
      </c>
      <c r="J656" s="1" t="str">
        <f>IF(AND(athlete_entries[[#This Row],[Result]]="2. Silver",K656=2),"0. None",IF(AND(athlete_entries[[#This Row],[Result]]="3. Bronze",K656=3),"0. None",athlete_entries[[#This Row],[Result]]))</f>
        <v>0. None</v>
      </c>
      <c r="K656" s="1">
        <f>INDEX(Categories_and_entries__2[[#All],[Category]:[Entries]],MATCH(athlete_entries[[#This Row],[CATEGORY]],Categories_and_entries__2[[#All],[Category]],0),MATCH("Entries",Categories_and_entries__2[[#Headers],[Category]:[Entries]],0))</f>
        <v>95</v>
      </c>
      <c r="L656" s="1">
        <f>COUNTIFS(athlete_entries[CATEGORY],athlete_entries[[#This Row],[CATEGORY]],athlete_entries[Club Full],athlete_entries[[#This Row],[Club Full]])</f>
        <v>3</v>
      </c>
      <c r="M656" s="1" t="str">
        <f>INDEX(Participation_Count_Clubs__24[#All],MATCH(athlete_entries[[#This Row],[Club Full]],Participation_Count_Clubs__24[[#All],[Club Full]],0),MATCH("Club Size Entries",Participation_Count_Clubs__24[#Headers],0))</f>
        <v>M</v>
      </c>
    </row>
    <row r="657" spans="1:13" x14ac:dyDescent="0.25">
      <c r="A657" t="s">
        <v>36</v>
      </c>
      <c r="B657" t="s">
        <v>692</v>
      </c>
      <c r="C657" t="s">
        <v>767</v>
      </c>
      <c r="D657" s="1" t="str">
        <f>VLOOKUP(athlete_entries[[#This Row],[CATEGORY]],Categories!$A$1:$F$106,2,FALSE)</f>
        <v>Individual</v>
      </c>
      <c r="E657" s="1" t="str">
        <f>VLOOKUP(athlete_entries[[#This Row],[CATEGORY]],Categories!$A$1:$F$106,3,FALSE)</f>
        <v>Patterns</v>
      </c>
      <c r="F657" s="1" t="str">
        <f>VLOOKUP(athlete_entries[[#This Row],[CATEGORY]],Categories!$A$1:$F$106,4,FALSE)</f>
        <v>Youth</v>
      </c>
      <c r="G657" s="1" t="str">
        <f>VLOOKUP(athlete_entries[[#This Row],[CATEGORY]],Categories!$A$1:$F$106,5,FALSE)</f>
        <v>Mixed</v>
      </c>
      <c r="H657" s="1" t="str">
        <f>VLOOKUP(athlete_entries[[#This Row],[CATEGORY]],Categories!$A$1:$F$106,6,FALSE)</f>
        <v>C G10-G05</v>
      </c>
      <c r="I657" s="1" t="str">
        <f t="array" ref="I657">_xlfn.IFNA(INDEX(Results__5[#All],MATCH(athlete_entries[[#This Row],[CATEGORY]]&amp;athlete_entries[[#This Row],[Name]],Results__5[[#All],[Category]]&amp;Results__5[[#All],[Name]],0),MATCH(athlete_entries[[#Headers],[Result]],Results__5[#Headers],0)),"0. None")</f>
        <v>0. None</v>
      </c>
      <c r="J657" s="1" t="str">
        <f>IF(AND(athlete_entries[[#This Row],[Result]]="2. Silver",K657=2),"0. None",IF(AND(athlete_entries[[#This Row],[Result]]="3. Bronze",K657=3),"0. None",athlete_entries[[#This Row],[Result]]))</f>
        <v>0. None</v>
      </c>
      <c r="K657" s="1">
        <f>INDEX(Categories_and_entries__2[[#All],[Category]:[Entries]],MATCH(athlete_entries[[#This Row],[CATEGORY]],Categories_and_entries__2[[#All],[Category]],0),MATCH("Entries",Categories_and_entries__2[[#Headers],[Category]:[Entries]],0))</f>
        <v>95</v>
      </c>
      <c r="L657" s="1">
        <f>COUNTIFS(athlete_entries[CATEGORY],athlete_entries[[#This Row],[CATEGORY]],athlete_entries[Club Full],athlete_entries[[#This Row],[Club Full]])</f>
        <v>3</v>
      </c>
      <c r="M657" s="1" t="str">
        <f>INDEX(Participation_Count_Clubs__24[#All],MATCH(athlete_entries[[#This Row],[Club Full]],Participation_Count_Clubs__24[[#All],[Club Full]],0),MATCH("Club Size Entries",Participation_Count_Clubs__24[#Headers],0))</f>
        <v>M</v>
      </c>
    </row>
    <row r="658" spans="1:13" x14ac:dyDescent="0.25">
      <c r="A658" t="s">
        <v>37</v>
      </c>
      <c r="B658" t="s">
        <v>207</v>
      </c>
      <c r="C658" t="s">
        <v>767</v>
      </c>
      <c r="D658" s="1" t="str">
        <f>VLOOKUP(athlete_entries[[#This Row],[CATEGORY]],Categories!$A$1:$F$106,2,FALSE)</f>
        <v>Individual</v>
      </c>
      <c r="E658" s="1" t="str">
        <f>VLOOKUP(athlete_entries[[#This Row],[CATEGORY]],Categories!$A$1:$F$106,3,FALSE)</f>
        <v>Patterns</v>
      </c>
      <c r="F658" s="1" t="str">
        <f>VLOOKUP(athlete_entries[[#This Row],[CATEGORY]],Categories!$A$1:$F$106,4,FALSE)</f>
        <v>Junior-Senior-Veteran</v>
      </c>
      <c r="G658" s="1" t="str">
        <f>VLOOKUP(athlete_entries[[#This Row],[CATEGORY]],Categories!$A$1:$F$106,5,FALSE)</f>
        <v>Mixed</v>
      </c>
      <c r="H658" s="1" t="str">
        <f>VLOOKUP(athlete_entries[[#This Row],[CATEGORY]],Categories!$A$1:$F$106,6,FALSE)</f>
        <v>C G10-G05</v>
      </c>
      <c r="I658" s="1" t="str">
        <f t="array" ref="I658">_xlfn.IFNA(INDEX(Results__5[#All],MATCH(athlete_entries[[#This Row],[CATEGORY]]&amp;athlete_entries[[#This Row],[Name]],Results__5[[#All],[Category]]&amp;Results__5[[#All],[Name]],0),MATCH(athlete_entries[[#Headers],[Result]],Results__5[#Headers],0)),"0. None")</f>
        <v>0. None</v>
      </c>
      <c r="J658" s="1" t="str">
        <f>IF(AND(athlete_entries[[#This Row],[Result]]="2. Silver",K658=2),"0. None",IF(AND(athlete_entries[[#This Row],[Result]]="3. Bronze",K658=3),"0. None",athlete_entries[[#This Row],[Result]]))</f>
        <v>0. None</v>
      </c>
      <c r="K658" s="1">
        <f>INDEX(Categories_and_entries__2[[#All],[Category]:[Entries]],MATCH(athlete_entries[[#This Row],[CATEGORY]],Categories_and_entries__2[[#All],[Category]],0),MATCH("Entries",Categories_and_entries__2[[#Headers],[Category]:[Entries]],0))</f>
        <v>26</v>
      </c>
      <c r="L658" s="1">
        <f>COUNTIFS(athlete_entries[CATEGORY],athlete_entries[[#This Row],[CATEGORY]],athlete_entries[Club Full],athlete_entries[[#This Row],[Club Full]])</f>
        <v>1</v>
      </c>
      <c r="M658" s="1" t="str">
        <f>INDEX(Participation_Count_Clubs__24[#All],MATCH(athlete_entries[[#This Row],[Club Full]],Participation_Count_Clubs__24[[#All],[Club Full]],0),MATCH("Club Size Entries",Participation_Count_Clubs__24[#Headers],0))</f>
        <v>M</v>
      </c>
    </row>
    <row r="659" spans="1:13" x14ac:dyDescent="0.25">
      <c r="A659" t="s">
        <v>45</v>
      </c>
      <c r="B659" t="s">
        <v>692</v>
      </c>
      <c r="C659" t="s">
        <v>767</v>
      </c>
      <c r="D659" s="1" t="str">
        <f>VLOOKUP(athlete_entries[[#This Row],[CATEGORY]],Categories!$A$1:$F$106,2,FALSE)</f>
        <v>Individual</v>
      </c>
      <c r="E659" s="1" t="str">
        <f>VLOOKUP(athlete_entries[[#This Row],[CATEGORY]],Categories!$A$1:$F$106,3,FALSE)</f>
        <v>Sparring</v>
      </c>
      <c r="F659" s="1" t="str">
        <f>VLOOKUP(athlete_entries[[#This Row],[CATEGORY]],Categories!$A$1:$F$106,4,FALSE)</f>
        <v>Youth</v>
      </c>
      <c r="G659" s="1" t="str">
        <f>VLOOKUP(athlete_entries[[#This Row],[CATEGORY]],Categories!$A$1:$F$106,5,FALSE)</f>
        <v>Female</v>
      </c>
      <c r="H659" s="1" t="str">
        <f>VLOOKUP(athlete_entries[[#This Row],[CATEGORY]],Categories!$A$1:$F$106,6,FALSE)</f>
        <v>C G10-G05</v>
      </c>
      <c r="I659" s="1" t="str">
        <f t="array" ref="I659">_xlfn.IFNA(INDEX(Results__5[#All],MATCH(athlete_entries[[#This Row],[CATEGORY]]&amp;athlete_entries[[#This Row],[Name]],Results__5[[#All],[Category]]&amp;Results__5[[#All],[Name]],0),MATCH(athlete_entries[[#Headers],[Result]],Results__5[#Headers],0)),"0. None")</f>
        <v>0. None</v>
      </c>
      <c r="J659" s="1" t="str">
        <f>IF(AND(athlete_entries[[#This Row],[Result]]="2. Silver",K659=2),"0. None",IF(AND(athlete_entries[[#This Row],[Result]]="3. Bronze",K659=3),"0. None",athlete_entries[[#This Row],[Result]]))</f>
        <v>0. None</v>
      </c>
      <c r="K659" s="1">
        <f>INDEX(Categories_and_entries__2[[#All],[Category]:[Entries]],MATCH(athlete_entries[[#This Row],[CATEGORY]],Categories_and_entries__2[[#All],[Category]],0),MATCH("Entries",Categories_and_entries__2[[#Headers],[Category]:[Entries]],0))</f>
        <v>17</v>
      </c>
      <c r="L659" s="1">
        <f>COUNTIFS(athlete_entries[CATEGORY],athlete_entries[[#This Row],[CATEGORY]],athlete_entries[Club Full],athlete_entries[[#This Row],[Club Full]])</f>
        <v>1</v>
      </c>
      <c r="M659" s="1" t="str">
        <f>INDEX(Participation_Count_Clubs__24[#All],MATCH(athlete_entries[[#This Row],[Club Full]],Participation_Count_Clubs__24[[#All],[Club Full]],0),MATCH("Club Size Entries",Participation_Count_Clubs__24[#Headers],0))</f>
        <v>M</v>
      </c>
    </row>
    <row r="660" spans="1:13" x14ac:dyDescent="0.25">
      <c r="A660" t="s">
        <v>46</v>
      </c>
      <c r="B660" t="s">
        <v>697</v>
      </c>
      <c r="C660" t="s">
        <v>767</v>
      </c>
      <c r="D660" s="1" t="str">
        <f>VLOOKUP(athlete_entries[[#This Row],[CATEGORY]],Categories!$A$1:$F$106,2,FALSE)</f>
        <v>Individual</v>
      </c>
      <c r="E660" s="1" t="str">
        <f>VLOOKUP(athlete_entries[[#This Row],[CATEGORY]],Categories!$A$1:$F$106,3,FALSE)</f>
        <v>Sparring</v>
      </c>
      <c r="F660" s="1" t="str">
        <f>VLOOKUP(athlete_entries[[#This Row],[CATEGORY]],Categories!$A$1:$F$106,4,FALSE)</f>
        <v>Youth</v>
      </c>
      <c r="G660" s="1" t="str">
        <f>VLOOKUP(athlete_entries[[#This Row],[CATEGORY]],Categories!$A$1:$F$106,5,FALSE)</f>
        <v>Female</v>
      </c>
      <c r="H660" s="1" t="str">
        <f>VLOOKUP(athlete_entries[[#This Row],[CATEGORY]],Categories!$A$1:$F$106,6,FALSE)</f>
        <v>C G10-G05</v>
      </c>
      <c r="I660" s="1" t="str">
        <f t="array" ref="I660">_xlfn.IFNA(INDEX(Results__5[#All],MATCH(athlete_entries[[#This Row],[CATEGORY]]&amp;athlete_entries[[#This Row],[Name]],Results__5[[#All],[Category]]&amp;Results__5[[#All],[Name]],0),MATCH(athlete_entries[[#Headers],[Result]],Results__5[#Headers],0)),"0. None")</f>
        <v>0. None</v>
      </c>
      <c r="J660" s="1" t="str">
        <f>IF(AND(athlete_entries[[#This Row],[Result]]="2. Silver",K660=2),"0. None",IF(AND(athlete_entries[[#This Row],[Result]]="3. Bronze",K660=3),"0. None",athlete_entries[[#This Row],[Result]]))</f>
        <v>0. None</v>
      </c>
      <c r="K660" s="1">
        <f>INDEX(Categories_and_entries__2[[#All],[Category]:[Entries]],MATCH(athlete_entries[[#This Row],[CATEGORY]],Categories_and_entries__2[[#All],[Category]],0),MATCH("Entries",Categories_and_entries__2[[#Headers],[Category]:[Entries]],0))</f>
        <v>20</v>
      </c>
      <c r="L660" s="1">
        <f>COUNTIFS(athlete_entries[CATEGORY],athlete_entries[[#This Row],[CATEGORY]],athlete_entries[Club Full],athlete_entries[[#This Row],[Club Full]])</f>
        <v>2</v>
      </c>
      <c r="M660" s="1" t="str">
        <f>INDEX(Participation_Count_Clubs__24[#All],MATCH(athlete_entries[[#This Row],[Club Full]],Participation_Count_Clubs__24[[#All],[Club Full]],0),MATCH("Club Size Entries",Participation_Count_Clubs__24[#Headers],0))</f>
        <v>M</v>
      </c>
    </row>
    <row r="661" spans="1:13" x14ac:dyDescent="0.25">
      <c r="A661" t="s">
        <v>46</v>
      </c>
      <c r="B661" t="s">
        <v>698</v>
      </c>
      <c r="C661" t="s">
        <v>767</v>
      </c>
      <c r="D661" s="1" t="str">
        <f>VLOOKUP(athlete_entries[[#This Row],[CATEGORY]],Categories!$A$1:$F$106,2,FALSE)</f>
        <v>Individual</v>
      </c>
      <c r="E661" s="1" t="str">
        <f>VLOOKUP(athlete_entries[[#This Row],[CATEGORY]],Categories!$A$1:$F$106,3,FALSE)</f>
        <v>Sparring</v>
      </c>
      <c r="F661" s="1" t="str">
        <f>VLOOKUP(athlete_entries[[#This Row],[CATEGORY]],Categories!$A$1:$F$106,4,FALSE)</f>
        <v>Youth</v>
      </c>
      <c r="G661" s="1" t="str">
        <f>VLOOKUP(athlete_entries[[#This Row],[CATEGORY]],Categories!$A$1:$F$106,5,FALSE)</f>
        <v>Female</v>
      </c>
      <c r="H661" s="1" t="str">
        <f>VLOOKUP(athlete_entries[[#This Row],[CATEGORY]],Categories!$A$1:$F$106,6,FALSE)</f>
        <v>C G10-G05</v>
      </c>
      <c r="I661" s="1" t="str">
        <f t="array" ref="I661">_xlfn.IFNA(INDEX(Results__5[#All],MATCH(athlete_entries[[#This Row],[CATEGORY]]&amp;athlete_entries[[#This Row],[Name]],Results__5[[#All],[Category]]&amp;Results__5[[#All],[Name]],0),MATCH(athlete_entries[[#Headers],[Result]],Results__5[#Headers],0)),"0. None")</f>
        <v>0. None</v>
      </c>
      <c r="J661" s="1" t="str">
        <f>IF(AND(athlete_entries[[#This Row],[Result]]="2. Silver",K661=2),"0. None",IF(AND(athlete_entries[[#This Row],[Result]]="3. Bronze",K661=3),"0. None",athlete_entries[[#This Row],[Result]]))</f>
        <v>0. None</v>
      </c>
      <c r="K661" s="1">
        <f>INDEX(Categories_and_entries__2[[#All],[Category]:[Entries]],MATCH(athlete_entries[[#This Row],[CATEGORY]],Categories_and_entries__2[[#All],[Category]],0),MATCH("Entries",Categories_and_entries__2[[#Headers],[Category]:[Entries]],0))</f>
        <v>20</v>
      </c>
      <c r="L661" s="1">
        <f>COUNTIFS(athlete_entries[CATEGORY],athlete_entries[[#This Row],[CATEGORY]],athlete_entries[Club Full],athlete_entries[[#This Row],[Club Full]])</f>
        <v>2</v>
      </c>
      <c r="M661" s="1" t="str">
        <f>INDEX(Participation_Count_Clubs__24[#All],MATCH(athlete_entries[[#This Row],[Club Full]],Participation_Count_Clubs__24[[#All],[Club Full]],0),MATCH("Club Size Entries",Participation_Count_Clubs__24[#Headers],0))</f>
        <v>M</v>
      </c>
    </row>
    <row r="662" spans="1:13" x14ac:dyDescent="0.25">
      <c r="A662" t="s">
        <v>47</v>
      </c>
      <c r="B662" t="s">
        <v>699</v>
      </c>
      <c r="C662" t="s">
        <v>767</v>
      </c>
      <c r="D662" s="1" t="str">
        <f>VLOOKUP(athlete_entries[[#This Row],[CATEGORY]],Categories!$A$1:$F$106,2,FALSE)</f>
        <v>Individual</v>
      </c>
      <c r="E662" s="1" t="str">
        <f>VLOOKUP(athlete_entries[[#This Row],[CATEGORY]],Categories!$A$1:$F$106,3,FALSE)</f>
        <v>Sparring</v>
      </c>
      <c r="F662" s="1" t="str">
        <f>VLOOKUP(athlete_entries[[#This Row],[CATEGORY]],Categories!$A$1:$F$106,4,FALSE)</f>
        <v>Youth</v>
      </c>
      <c r="G662" s="1" t="str">
        <f>VLOOKUP(athlete_entries[[#This Row],[CATEGORY]],Categories!$A$1:$F$106,5,FALSE)</f>
        <v>Female</v>
      </c>
      <c r="H662" s="1" t="str">
        <f>VLOOKUP(athlete_entries[[#This Row],[CATEGORY]],Categories!$A$1:$F$106,6,FALSE)</f>
        <v>C G10-G05</v>
      </c>
      <c r="I662" s="1" t="str">
        <f t="array" ref="I662">_xlfn.IFNA(INDEX(Results__5[#All],MATCH(athlete_entries[[#This Row],[CATEGORY]]&amp;athlete_entries[[#This Row],[Name]],Results__5[[#All],[Category]]&amp;Results__5[[#All],[Name]],0),MATCH(athlete_entries[[#Headers],[Result]],Results__5[#Headers],0)),"0. None")</f>
        <v>0. None</v>
      </c>
      <c r="J662" s="1" t="str">
        <f>IF(AND(athlete_entries[[#This Row],[Result]]="2. Silver",K662=2),"0. None",IF(AND(athlete_entries[[#This Row],[Result]]="3. Bronze",K662=3),"0. None",athlete_entries[[#This Row],[Result]]))</f>
        <v>0. None</v>
      </c>
      <c r="K662" s="1">
        <f>INDEX(Categories_and_entries__2[[#All],[Category]:[Entries]],MATCH(athlete_entries[[#This Row],[CATEGORY]],Categories_and_entries__2[[#All],[Category]],0),MATCH("Entries",Categories_and_entries__2[[#Headers],[Category]:[Entries]],0))</f>
        <v>10</v>
      </c>
      <c r="L662" s="1">
        <f>COUNTIFS(athlete_entries[CATEGORY],athlete_entries[[#This Row],[CATEGORY]],athlete_entries[Club Full],athlete_entries[[#This Row],[Club Full]])</f>
        <v>1</v>
      </c>
      <c r="M662" s="1" t="str">
        <f>INDEX(Participation_Count_Clubs__24[#All],MATCH(athlete_entries[[#This Row],[Club Full]],Participation_Count_Clubs__24[[#All],[Club Full]],0),MATCH("Club Size Entries",Participation_Count_Clubs__24[#Headers],0))</f>
        <v>M</v>
      </c>
    </row>
    <row r="663" spans="1:13" x14ac:dyDescent="0.25">
      <c r="A663" t="s">
        <v>53</v>
      </c>
      <c r="B663" t="s">
        <v>703</v>
      </c>
      <c r="C663" t="s">
        <v>767</v>
      </c>
      <c r="D663" s="1" t="str">
        <f>VLOOKUP(athlete_entries[[#This Row],[CATEGORY]],Categories!$A$1:$F$106,2,FALSE)</f>
        <v>Individual</v>
      </c>
      <c r="E663" s="1" t="str">
        <f>VLOOKUP(athlete_entries[[#This Row],[CATEGORY]],Categories!$A$1:$F$106,3,FALSE)</f>
        <v>Sparring</v>
      </c>
      <c r="F663" s="1" t="str">
        <f>VLOOKUP(athlete_entries[[#This Row],[CATEGORY]],Categories!$A$1:$F$106,4,FALSE)</f>
        <v>Youth</v>
      </c>
      <c r="G663" s="1" t="str">
        <f>VLOOKUP(athlete_entries[[#This Row],[CATEGORY]],Categories!$A$1:$F$106,5,FALSE)</f>
        <v>Male</v>
      </c>
      <c r="H663" s="1" t="str">
        <f>VLOOKUP(athlete_entries[[#This Row],[CATEGORY]],Categories!$A$1:$F$106,6,FALSE)</f>
        <v>C G10-G05</v>
      </c>
      <c r="I663" s="1" t="str">
        <f t="array" ref="I663">_xlfn.IFNA(INDEX(Results__5[#All],MATCH(athlete_entries[[#This Row],[CATEGORY]]&amp;athlete_entries[[#This Row],[Name]],Results__5[[#All],[Category]]&amp;Results__5[[#All],[Name]],0),MATCH(athlete_entries[[#Headers],[Result]],Results__5[#Headers],0)),"0. None")</f>
        <v>0. None</v>
      </c>
      <c r="J663" s="1" t="str">
        <f>IF(AND(athlete_entries[[#This Row],[Result]]="2. Silver",K663=2),"0. None",IF(AND(athlete_entries[[#This Row],[Result]]="3. Bronze",K663=3),"0. None",athlete_entries[[#This Row],[Result]]))</f>
        <v>0. None</v>
      </c>
      <c r="K663" s="1">
        <f>INDEX(Categories_and_entries__2[[#All],[Category]:[Entries]],MATCH(athlete_entries[[#This Row],[CATEGORY]],Categories_and_entries__2[[#All],[Category]],0),MATCH("Entries",Categories_and_entries__2[[#Headers],[Category]:[Entries]],0))</f>
        <v>15</v>
      </c>
      <c r="L663" s="1">
        <f>COUNTIFS(athlete_entries[CATEGORY],athlete_entries[[#This Row],[CATEGORY]],athlete_entries[Club Full],athlete_entries[[#This Row],[Club Full]])</f>
        <v>1</v>
      </c>
      <c r="M663" s="1" t="str">
        <f>INDEX(Participation_Count_Clubs__24[#All],MATCH(athlete_entries[[#This Row],[Club Full]],Participation_Count_Clubs__24[[#All],[Club Full]],0),MATCH("Club Size Entries",Participation_Count_Clubs__24[#Headers],0))</f>
        <v>M</v>
      </c>
    </row>
    <row r="664" spans="1:13" x14ac:dyDescent="0.25">
      <c r="A664" t="s">
        <v>55</v>
      </c>
      <c r="B664" t="s">
        <v>180</v>
      </c>
      <c r="C664" t="s">
        <v>767</v>
      </c>
      <c r="D664" s="1" t="str">
        <f>VLOOKUP(athlete_entries[[#This Row],[CATEGORY]],Categories!$A$1:$F$106,2,FALSE)</f>
        <v>Individual</v>
      </c>
      <c r="E664" s="1" t="str">
        <f>VLOOKUP(athlete_entries[[#This Row],[CATEGORY]],Categories!$A$1:$F$106,3,FALSE)</f>
        <v>Sparring</v>
      </c>
      <c r="F664" s="1" t="str">
        <f>VLOOKUP(athlete_entries[[#This Row],[CATEGORY]],Categories!$A$1:$F$106,4,FALSE)</f>
        <v>Youth</v>
      </c>
      <c r="G664" s="1" t="str">
        <f>VLOOKUP(athlete_entries[[#This Row],[CATEGORY]],Categories!$A$1:$F$106,5,FALSE)</f>
        <v>Male</v>
      </c>
      <c r="H664" s="1" t="str">
        <f>VLOOKUP(athlete_entries[[#This Row],[CATEGORY]],Categories!$A$1:$F$106,6,FALSE)</f>
        <v>C G10-G05</v>
      </c>
      <c r="I664" s="1" t="str">
        <f t="array" ref="I664">_xlfn.IFNA(INDEX(Results__5[#All],MATCH(athlete_entries[[#This Row],[CATEGORY]]&amp;athlete_entries[[#This Row],[Name]],Results__5[[#All],[Category]]&amp;Results__5[[#All],[Name]],0),MATCH(athlete_entries[[#Headers],[Result]],Results__5[#Headers],0)),"0. None")</f>
        <v>1. Gold</v>
      </c>
      <c r="J664" s="1" t="str">
        <f>IF(AND(athlete_entries[[#This Row],[Result]]="2. Silver",K664=2),"0. None",IF(AND(athlete_entries[[#This Row],[Result]]="3. Bronze",K664=3),"0. None",athlete_entries[[#This Row],[Result]]))</f>
        <v>1. Gold</v>
      </c>
      <c r="K664" s="1">
        <f>INDEX(Categories_and_entries__2[[#All],[Category]:[Entries]],MATCH(athlete_entries[[#This Row],[CATEGORY]],Categories_and_entries__2[[#All],[Category]],0),MATCH("Entries",Categories_and_entries__2[[#Headers],[Category]:[Entries]],0))</f>
        <v>18</v>
      </c>
      <c r="L664" s="1">
        <f>COUNTIFS(athlete_entries[CATEGORY],athlete_entries[[#This Row],[CATEGORY]],athlete_entries[Club Full],athlete_entries[[#This Row],[Club Full]])</f>
        <v>1</v>
      </c>
      <c r="M664" s="1" t="str">
        <f>INDEX(Participation_Count_Clubs__24[#All],MATCH(athlete_entries[[#This Row],[Club Full]],Participation_Count_Clubs__24[[#All],[Club Full]],0),MATCH("Club Size Entries",Participation_Count_Clubs__24[#Headers],0))</f>
        <v>M</v>
      </c>
    </row>
    <row r="665" spans="1:13" x14ac:dyDescent="0.25">
      <c r="A665" t="s">
        <v>57</v>
      </c>
      <c r="B665" t="s">
        <v>292</v>
      </c>
      <c r="C665" t="s">
        <v>767</v>
      </c>
      <c r="D665" s="1" t="str">
        <f>VLOOKUP(athlete_entries[[#This Row],[CATEGORY]],Categories!$A$1:$F$106,2,FALSE)</f>
        <v>Individual</v>
      </c>
      <c r="E665" s="1" t="str">
        <f>VLOOKUP(athlete_entries[[#This Row],[CATEGORY]],Categories!$A$1:$F$106,3,FALSE)</f>
        <v>Sparring</v>
      </c>
      <c r="F665" s="1" t="str">
        <f>VLOOKUP(athlete_entries[[#This Row],[CATEGORY]],Categories!$A$1:$F$106,4,FALSE)</f>
        <v>Youth</v>
      </c>
      <c r="G665" s="1" t="str">
        <f>VLOOKUP(athlete_entries[[#This Row],[CATEGORY]],Categories!$A$1:$F$106,5,FALSE)</f>
        <v>Male</v>
      </c>
      <c r="H665" s="1" t="str">
        <f>VLOOKUP(athlete_entries[[#This Row],[CATEGORY]],Categories!$A$1:$F$106,6,FALSE)</f>
        <v>C G10-G05</v>
      </c>
      <c r="I665" s="1" t="str">
        <f t="array" ref="I665">_xlfn.IFNA(INDEX(Results__5[#All],MATCH(athlete_entries[[#This Row],[CATEGORY]]&amp;athlete_entries[[#This Row],[Name]],Results__5[[#All],[Category]]&amp;Results__5[[#All],[Name]],0),MATCH(athlete_entries[[#Headers],[Result]],Results__5[#Headers],0)),"0. None")</f>
        <v>2. Silver</v>
      </c>
      <c r="J665" s="1" t="str">
        <f>IF(AND(athlete_entries[[#This Row],[Result]]="2. Silver",K665=2),"0. None",IF(AND(athlete_entries[[#This Row],[Result]]="3. Bronze",K665=3),"0. None",athlete_entries[[#This Row],[Result]]))</f>
        <v>2. Silver</v>
      </c>
      <c r="K665" s="1">
        <f>INDEX(Categories_and_entries__2[[#All],[Category]:[Entries]],MATCH(athlete_entries[[#This Row],[CATEGORY]],Categories_and_entries__2[[#All],[Category]],0),MATCH("Entries",Categories_and_entries__2[[#Headers],[Category]:[Entries]],0))</f>
        <v>4</v>
      </c>
      <c r="L665" s="1">
        <f>COUNTIFS(athlete_entries[CATEGORY],athlete_entries[[#This Row],[CATEGORY]],athlete_entries[Club Full],athlete_entries[[#This Row],[Club Full]])</f>
        <v>1</v>
      </c>
      <c r="M665" s="1" t="str">
        <f>INDEX(Participation_Count_Clubs__24[#All],MATCH(athlete_entries[[#This Row],[Club Full]],Participation_Count_Clubs__24[[#All],[Club Full]],0),MATCH("Club Size Entries",Participation_Count_Clubs__24[#Headers],0))</f>
        <v>M</v>
      </c>
    </row>
    <row r="666" spans="1:13" x14ac:dyDescent="0.25">
      <c r="A666" t="s">
        <v>58</v>
      </c>
      <c r="B666" t="s">
        <v>691</v>
      </c>
      <c r="C666" t="s">
        <v>767</v>
      </c>
      <c r="D666" s="1" t="str">
        <f>VLOOKUP(athlete_entries[[#This Row],[CATEGORY]],Categories!$A$1:$F$106,2,FALSE)</f>
        <v>Individual</v>
      </c>
      <c r="E666" s="1" t="str">
        <f>VLOOKUP(athlete_entries[[#This Row],[CATEGORY]],Categories!$A$1:$F$106,3,FALSE)</f>
        <v>Sparring</v>
      </c>
      <c r="F666" s="1" t="str">
        <f>VLOOKUP(athlete_entries[[#This Row],[CATEGORY]],Categories!$A$1:$F$106,4,FALSE)</f>
        <v>Youth</v>
      </c>
      <c r="G666" s="1" t="str">
        <f>VLOOKUP(athlete_entries[[#This Row],[CATEGORY]],Categories!$A$1:$F$106,5,FALSE)</f>
        <v>Male</v>
      </c>
      <c r="H666" s="1" t="str">
        <f>VLOOKUP(athlete_entries[[#This Row],[CATEGORY]],Categories!$A$1:$F$106,6,FALSE)</f>
        <v>C G10-G05</v>
      </c>
      <c r="I666" s="1" t="str">
        <f t="array" ref="I666">_xlfn.IFNA(INDEX(Results__5[#All],MATCH(athlete_entries[[#This Row],[CATEGORY]]&amp;athlete_entries[[#This Row],[Name]],Results__5[[#All],[Category]]&amp;Results__5[[#All],[Name]],0),MATCH(athlete_entries[[#Headers],[Result]],Results__5[#Headers],0)),"0. None")</f>
        <v>0. None</v>
      </c>
      <c r="J666" s="1" t="str">
        <f>IF(AND(athlete_entries[[#This Row],[Result]]="2. Silver",K666=2),"0. None",IF(AND(athlete_entries[[#This Row],[Result]]="3. Bronze",K666=3),"0. None",athlete_entries[[#This Row],[Result]]))</f>
        <v>0. None</v>
      </c>
      <c r="K666" s="1">
        <f>INDEX(Categories_and_entries__2[[#All],[Category]:[Entries]],MATCH(athlete_entries[[#This Row],[CATEGORY]],Categories_and_entries__2[[#All],[Category]],0),MATCH("Entries",Categories_and_entries__2[[#Headers],[Category]:[Entries]],0))</f>
        <v>4</v>
      </c>
      <c r="L666" s="1">
        <f>COUNTIFS(athlete_entries[CATEGORY],athlete_entries[[#This Row],[CATEGORY]],athlete_entries[Club Full],athlete_entries[[#This Row],[Club Full]])</f>
        <v>1</v>
      </c>
      <c r="M666" s="1" t="str">
        <f>INDEX(Participation_Count_Clubs__24[#All],MATCH(athlete_entries[[#This Row],[Club Full]],Participation_Count_Clubs__24[[#All],[Club Full]],0),MATCH("Club Size Entries",Participation_Count_Clubs__24[#Headers],0))</f>
        <v>M</v>
      </c>
    </row>
    <row r="667" spans="1:13" x14ac:dyDescent="0.25">
      <c r="A667" t="s">
        <v>59</v>
      </c>
      <c r="B667" t="s">
        <v>526</v>
      </c>
      <c r="C667" t="s">
        <v>767</v>
      </c>
      <c r="D667" s="1" t="str">
        <f>VLOOKUP(athlete_entries[[#This Row],[CATEGORY]],Categories!$A$1:$F$106,2,FALSE)</f>
        <v>Individual</v>
      </c>
      <c r="E667" s="1" t="str">
        <f>VLOOKUP(athlete_entries[[#This Row],[CATEGORY]],Categories!$A$1:$F$106,3,FALSE)</f>
        <v>Sparring</v>
      </c>
      <c r="F667" s="1" t="str">
        <f>VLOOKUP(athlete_entries[[#This Row],[CATEGORY]],Categories!$A$1:$F$106,4,FALSE)</f>
        <v>Junior</v>
      </c>
      <c r="G667" s="1" t="str">
        <f>VLOOKUP(athlete_entries[[#This Row],[CATEGORY]],Categories!$A$1:$F$106,5,FALSE)</f>
        <v>Female</v>
      </c>
      <c r="H667" s="1" t="str">
        <f>VLOOKUP(athlete_entries[[#This Row],[CATEGORY]],Categories!$A$1:$F$106,6,FALSE)</f>
        <v>A+B G04-D06</v>
      </c>
      <c r="I667" s="1" t="str">
        <f t="array" ref="I667">_xlfn.IFNA(INDEX(Results__5[#All],MATCH(athlete_entries[[#This Row],[CATEGORY]]&amp;athlete_entries[[#This Row],[Name]],Results__5[[#All],[Category]]&amp;Results__5[[#All],[Name]],0),MATCH(athlete_entries[[#Headers],[Result]],Results__5[#Headers],0)),"0. None")</f>
        <v>0. None</v>
      </c>
      <c r="J667" s="1" t="str">
        <f>IF(AND(athlete_entries[[#This Row],[Result]]="2. Silver",K667=2),"0. None",IF(AND(athlete_entries[[#This Row],[Result]]="3. Bronze",K667=3),"0. None",athlete_entries[[#This Row],[Result]]))</f>
        <v>0. None</v>
      </c>
      <c r="K667" s="1">
        <f>INDEX(Categories_and_entries__2[[#All],[Category]:[Entries]],MATCH(athlete_entries[[#This Row],[CATEGORY]],Categories_and_entries__2[[#All],[Category]],0),MATCH("Entries",Categories_and_entries__2[[#Headers],[Category]:[Entries]],0))</f>
        <v>6</v>
      </c>
      <c r="L667" s="1">
        <f>COUNTIFS(athlete_entries[CATEGORY],athlete_entries[[#This Row],[CATEGORY]],athlete_entries[Club Full],athlete_entries[[#This Row],[Club Full]])</f>
        <v>1</v>
      </c>
      <c r="M667" s="1" t="str">
        <f>INDEX(Participation_Count_Clubs__24[#All],MATCH(athlete_entries[[#This Row],[Club Full]],Participation_Count_Clubs__24[[#All],[Club Full]],0),MATCH("Club Size Entries",Participation_Count_Clubs__24[#Headers],0))</f>
        <v>M</v>
      </c>
    </row>
    <row r="668" spans="1:13" x14ac:dyDescent="0.25">
      <c r="A668" t="s">
        <v>66</v>
      </c>
      <c r="B668" t="s">
        <v>297</v>
      </c>
      <c r="C668" t="s">
        <v>767</v>
      </c>
      <c r="D668" s="1" t="str">
        <f>VLOOKUP(athlete_entries[[#This Row],[CATEGORY]],Categories!$A$1:$F$106,2,FALSE)</f>
        <v>Individual</v>
      </c>
      <c r="E668" s="1" t="str">
        <f>VLOOKUP(athlete_entries[[#This Row],[CATEGORY]],Categories!$A$1:$F$106,3,FALSE)</f>
        <v>Sparring</v>
      </c>
      <c r="F668" s="1" t="str">
        <f>VLOOKUP(athlete_entries[[#This Row],[CATEGORY]],Categories!$A$1:$F$106,4,FALSE)</f>
        <v>Junior</v>
      </c>
      <c r="G668" s="1" t="str">
        <f>VLOOKUP(athlete_entries[[#This Row],[CATEGORY]],Categories!$A$1:$F$106,5,FALSE)</f>
        <v>Female</v>
      </c>
      <c r="H668" s="1" t="str">
        <f>VLOOKUP(athlete_entries[[#This Row],[CATEGORY]],Categories!$A$1:$F$106,6,FALSE)</f>
        <v>C G10-G05</v>
      </c>
      <c r="I668" s="1" t="str">
        <f t="array" ref="I668">_xlfn.IFNA(INDEX(Results__5[#All],MATCH(athlete_entries[[#This Row],[CATEGORY]]&amp;athlete_entries[[#This Row],[Name]],Results__5[[#All],[Category]]&amp;Results__5[[#All],[Name]],0),MATCH(athlete_entries[[#Headers],[Result]],Results__5[#Headers],0)),"0. None")</f>
        <v>2. Silver</v>
      </c>
      <c r="J668" s="1" t="str">
        <f>IF(AND(athlete_entries[[#This Row],[Result]]="2. Silver",K668=2),"0. None",IF(AND(athlete_entries[[#This Row],[Result]]="3. Bronze",K668=3),"0. None",athlete_entries[[#This Row],[Result]]))</f>
        <v>0. None</v>
      </c>
      <c r="K668" s="1">
        <f>INDEX(Categories_and_entries__2[[#All],[Category]:[Entries]],MATCH(athlete_entries[[#This Row],[CATEGORY]],Categories_and_entries__2[[#All],[Category]],0),MATCH("Entries",Categories_and_entries__2[[#Headers],[Category]:[Entries]],0))</f>
        <v>2</v>
      </c>
      <c r="L668" s="1">
        <f>COUNTIFS(athlete_entries[CATEGORY],athlete_entries[[#This Row],[CATEGORY]],athlete_entries[Club Full],athlete_entries[[#This Row],[Club Full]])</f>
        <v>1</v>
      </c>
      <c r="M668" s="1" t="str">
        <f>INDEX(Participation_Count_Clubs__24[#All],MATCH(athlete_entries[[#This Row],[Club Full]],Participation_Count_Clubs__24[[#All],[Club Full]],0),MATCH("Club Size Entries",Participation_Count_Clubs__24[#Headers],0))</f>
        <v>M</v>
      </c>
    </row>
    <row r="669" spans="1:13" x14ac:dyDescent="0.25">
      <c r="A669" t="s">
        <v>77</v>
      </c>
      <c r="B669" t="s">
        <v>207</v>
      </c>
      <c r="C669" t="s">
        <v>767</v>
      </c>
      <c r="D669" s="1" t="str">
        <f>VLOOKUP(athlete_entries[[#This Row],[CATEGORY]],Categories!$A$1:$F$106,2,FALSE)</f>
        <v>Individual</v>
      </c>
      <c r="E669" s="1" t="str">
        <f>VLOOKUP(athlete_entries[[#This Row],[CATEGORY]],Categories!$A$1:$F$106,3,FALSE)</f>
        <v>Sparring</v>
      </c>
      <c r="F669" s="1" t="str">
        <f>VLOOKUP(athlete_entries[[#This Row],[CATEGORY]],Categories!$A$1:$F$106,4,FALSE)</f>
        <v>Junior</v>
      </c>
      <c r="G669" s="1" t="str">
        <f>VLOOKUP(athlete_entries[[#This Row],[CATEGORY]],Categories!$A$1:$F$106,5,FALSE)</f>
        <v>Male</v>
      </c>
      <c r="H669" s="1" t="str">
        <f>VLOOKUP(athlete_entries[[#This Row],[CATEGORY]],Categories!$A$1:$F$106,6,FALSE)</f>
        <v>C G10-G05</v>
      </c>
      <c r="I669" s="1" t="str">
        <f t="array" ref="I669">_xlfn.IFNA(INDEX(Results__5[#All],MATCH(athlete_entries[[#This Row],[CATEGORY]]&amp;athlete_entries[[#This Row],[Name]],Results__5[[#All],[Category]]&amp;Results__5[[#All],[Name]],0),MATCH(athlete_entries[[#Headers],[Result]],Results__5[#Headers],0)),"0. None")</f>
        <v>1. Gold</v>
      </c>
      <c r="J669" s="1" t="str">
        <f>IF(AND(athlete_entries[[#This Row],[Result]]="2. Silver",K669=2),"0. None",IF(AND(athlete_entries[[#This Row],[Result]]="3. Bronze",K669=3),"0. None",athlete_entries[[#This Row],[Result]]))</f>
        <v>1. Gold</v>
      </c>
      <c r="K669" s="1">
        <f>INDEX(Categories_and_entries__2[[#All],[Category]:[Entries]],MATCH(athlete_entries[[#This Row],[CATEGORY]],Categories_and_entries__2[[#All],[Category]],0),MATCH("Entries",Categories_and_entries__2[[#Headers],[Category]:[Entries]],0))</f>
        <v>4</v>
      </c>
      <c r="L669" s="1">
        <f>COUNTIFS(athlete_entries[CATEGORY],athlete_entries[[#This Row],[CATEGORY]],athlete_entries[Club Full],athlete_entries[[#This Row],[Club Full]])</f>
        <v>1</v>
      </c>
      <c r="M669" s="1" t="str">
        <f>INDEX(Participation_Count_Clubs__24[#All],MATCH(athlete_entries[[#This Row],[Club Full]],Participation_Count_Clubs__24[[#All],[Club Full]],0),MATCH("Club Size Entries",Participation_Count_Clubs__24[#Headers],0))</f>
        <v>M</v>
      </c>
    </row>
    <row r="670" spans="1:13" x14ac:dyDescent="0.25">
      <c r="A670" t="s">
        <v>99</v>
      </c>
      <c r="B670" t="s">
        <v>526</v>
      </c>
      <c r="C670" t="s">
        <v>767</v>
      </c>
      <c r="D670" s="1" t="str">
        <f>VLOOKUP(athlete_entries[[#This Row],[CATEGORY]],Categories!$A$1:$F$106,2,FALSE)</f>
        <v>Individual</v>
      </c>
      <c r="E670" s="1" t="str">
        <f>VLOOKUP(athlete_entries[[#This Row],[CATEGORY]],Categories!$A$1:$F$106,3,FALSE)</f>
        <v>Power</v>
      </c>
      <c r="F670" s="1" t="str">
        <f>VLOOKUP(athlete_entries[[#This Row],[CATEGORY]],Categories!$A$1:$F$106,4,FALSE)</f>
        <v>Junior</v>
      </c>
      <c r="G670" s="1" t="str">
        <f>VLOOKUP(athlete_entries[[#This Row],[CATEGORY]],Categories!$A$1:$F$106,5,FALSE)</f>
        <v>Female</v>
      </c>
      <c r="H670" s="1" t="str">
        <f>VLOOKUP(athlete_entries[[#This Row],[CATEGORY]],Categories!$A$1:$F$106,6,FALSE)</f>
        <v>A+B G04-D06</v>
      </c>
      <c r="I670" s="1" t="str">
        <f t="array" ref="I670">_xlfn.IFNA(INDEX(Results__5[#All],MATCH(athlete_entries[[#This Row],[CATEGORY]]&amp;athlete_entries[[#This Row],[Name]],Results__5[[#All],[Category]]&amp;Results__5[[#All],[Name]],0),MATCH(athlete_entries[[#Headers],[Result]],Results__5[#Headers],0)),"0. None")</f>
        <v>0. None</v>
      </c>
      <c r="J670" s="1" t="str">
        <f>IF(AND(athlete_entries[[#This Row],[Result]]="2. Silver",K670=2),"0. None",IF(AND(athlete_entries[[#This Row],[Result]]="3. Bronze",K670=3),"0. None",athlete_entries[[#This Row],[Result]]))</f>
        <v>0. None</v>
      </c>
      <c r="K670" s="1">
        <f>INDEX(Categories_and_entries__2[[#All],[Category]:[Entries]],MATCH(athlete_entries[[#This Row],[CATEGORY]],Categories_and_entries__2[[#All],[Category]],0),MATCH("Entries",Categories_and_entries__2[[#Headers],[Category]:[Entries]],0))</f>
        <v>7</v>
      </c>
      <c r="L670" s="1">
        <f>COUNTIFS(athlete_entries[CATEGORY],athlete_entries[[#This Row],[CATEGORY]],athlete_entries[Club Full],athlete_entries[[#This Row],[Club Full]])</f>
        <v>1</v>
      </c>
      <c r="M670" s="1" t="str">
        <f>INDEX(Participation_Count_Clubs__24[#All],MATCH(athlete_entries[[#This Row],[Club Full]],Participation_Count_Clubs__24[[#All],[Club Full]],0),MATCH("Club Size Entries",Participation_Count_Clubs__24[#Headers],0))</f>
        <v>M</v>
      </c>
    </row>
    <row r="671" spans="1:13" x14ac:dyDescent="0.25">
      <c r="A671" t="s">
        <v>4</v>
      </c>
      <c r="B671" t="s">
        <v>581</v>
      </c>
      <c r="C671" t="s">
        <v>122</v>
      </c>
      <c r="D671" s="1" t="str">
        <f>VLOOKUP(athlete_entries[[#This Row],[CATEGORY]],Categories!$A$1:$F$106,2,FALSE)</f>
        <v>Individual</v>
      </c>
      <c r="E671" s="1" t="str">
        <f>VLOOKUP(athlete_entries[[#This Row],[CATEGORY]],Categories!$A$1:$F$106,3,FALSE)</f>
        <v>Patterns</v>
      </c>
      <c r="F671" s="1" t="str">
        <f>VLOOKUP(athlete_entries[[#This Row],[CATEGORY]],Categories!$A$1:$F$106,4,FALSE)</f>
        <v>Youth</v>
      </c>
      <c r="G671" s="1" t="str">
        <f>VLOOKUP(athlete_entries[[#This Row],[CATEGORY]],Categories!$A$1:$F$106,5,FALSE)</f>
        <v>Female</v>
      </c>
      <c r="H671" s="1" t="str">
        <f>VLOOKUP(athlete_entries[[#This Row],[CATEGORY]],Categories!$A$1:$F$106,6,FALSE)</f>
        <v>C G10-G05</v>
      </c>
      <c r="I671" s="1" t="str">
        <f t="array" ref="I671">_xlfn.IFNA(INDEX(Results__5[#All],MATCH(athlete_entries[[#This Row],[CATEGORY]]&amp;athlete_entries[[#This Row],[Name]],Results__5[[#All],[Category]]&amp;Results__5[[#All],[Name]],0),MATCH(athlete_entries[[#Headers],[Result]],Results__5[#Headers],0)),"0. None")</f>
        <v>0. None</v>
      </c>
      <c r="J671" s="1" t="str">
        <f>IF(AND(athlete_entries[[#This Row],[Result]]="2. Silver",K671=2),"0. None",IF(AND(athlete_entries[[#This Row],[Result]]="3. Bronze",K671=3),"0. None",athlete_entries[[#This Row],[Result]]))</f>
        <v>0. None</v>
      </c>
      <c r="K671" s="1">
        <f>INDEX(Categories_and_entries__2[[#All],[Category]:[Entries]],MATCH(athlete_entries[[#This Row],[CATEGORY]],Categories_and_entries__2[[#All],[Category]],0),MATCH("Entries",Categories_and_entries__2[[#Headers],[Category]:[Entries]],0))</f>
        <v>13</v>
      </c>
      <c r="L671" s="1">
        <f>COUNTIFS(athlete_entries[CATEGORY],athlete_entries[[#This Row],[CATEGORY]],athlete_entries[Club Full],athlete_entries[[#This Row],[Club Full]])</f>
        <v>2</v>
      </c>
      <c r="M671" s="1" t="str">
        <f>INDEX(Participation_Count_Clubs__24[#All],MATCH(athlete_entries[[#This Row],[Club Full]],Participation_Count_Clubs__24[[#All],[Club Full]],0),MATCH("Club Size Entries",Participation_Count_Clubs__24[#Headers],0))</f>
        <v>M</v>
      </c>
    </row>
    <row r="672" spans="1:13" x14ac:dyDescent="0.25">
      <c r="A672" t="s">
        <v>4</v>
      </c>
      <c r="B672" t="s">
        <v>327</v>
      </c>
      <c r="C672" t="s">
        <v>122</v>
      </c>
      <c r="D672" s="1" t="str">
        <f>VLOOKUP(athlete_entries[[#This Row],[CATEGORY]],Categories!$A$1:$F$106,2,FALSE)</f>
        <v>Individual</v>
      </c>
      <c r="E672" s="1" t="str">
        <f>VLOOKUP(athlete_entries[[#This Row],[CATEGORY]],Categories!$A$1:$F$106,3,FALSE)</f>
        <v>Patterns</v>
      </c>
      <c r="F672" s="1" t="str">
        <f>VLOOKUP(athlete_entries[[#This Row],[CATEGORY]],Categories!$A$1:$F$106,4,FALSE)</f>
        <v>Youth</v>
      </c>
      <c r="G672" s="1" t="str">
        <f>VLOOKUP(athlete_entries[[#This Row],[CATEGORY]],Categories!$A$1:$F$106,5,FALSE)</f>
        <v>Female</v>
      </c>
      <c r="H672" s="1" t="str">
        <f>VLOOKUP(athlete_entries[[#This Row],[CATEGORY]],Categories!$A$1:$F$106,6,FALSE)</f>
        <v>C G10-G05</v>
      </c>
      <c r="I672" s="1" t="str">
        <f t="array" ref="I672">_xlfn.IFNA(INDEX(Results__5[#All],MATCH(athlete_entries[[#This Row],[CATEGORY]]&amp;athlete_entries[[#This Row],[Name]],Results__5[[#All],[Category]]&amp;Results__5[[#All],[Name]],0),MATCH(athlete_entries[[#Headers],[Result]],Results__5[#Headers],0)),"0. None")</f>
        <v>3. Bronze</v>
      </c>
      <c r="J672" s="1" t="str">
        <f>IF(AND(athlete_entries[[#This Row],[Result]]="2. Silver",K672=2),"0. None",IF(AND(athlete_entries[[#This Row],[Result]]="3. Bronze",K672=3),"0. None",athlete_entries[[#This Row],[Result]]))</f>
        <v>3. Bronze</v>
      </c>
      <c r="K672" s="1">
        <f>INDEX(Categories_and_entries__2[[#All],[Category]:[Entries]],MATCH(athlete_entries[[#This Row],[CATEGORY]],Categories_and_entries__2[[#All],[Category]],0),MATCH("Entries",Categories_and_entries__2[[#Headers],[Category]:[Entries]],0))</f>
        <v>13</v>
      </c>
      <c r="L672" s="1">
        <f>COUNTIFS(athlete_entries[CATEGORY],athlete_entries[[#This Row],[CATEGORY]],athlete_entries[Club Full],athlete_entries[[#This Row],[Club Full]])</f>
        <v>2</v>
      </c>
      <c r="M672" s="1" t="str">
        <f>INDEX(Participation_Count_Clubs__24[#All],MATCH(athlete_entries[[#This Row],[Club Full]],Participation_Count_Clubs__24[[#All],[Club Full]],0),MATCH("Club Size Entries",Participation_Count_Clubs__24[#Headers],0))</f>
        <v>M</v>
      </c>
    </row>
    <row r="673" spans="1:13" x14ac:dyDescent="0.25">
      <c r="A673" t="s">
        <v>7</v>
      </c>
      <c r="B673" t="s">
        <v>498</v>
      </c>
      <c r="C673" t="s">
        <v>122</v>
      </c>
      <c r="D673" s="1" t="str">
        <f>VLOOKUP(athlete_entries[[#This Row],[CATEGORY]],Categories!$A$1:$F$106,2,FALSE)</f>
        <v>Individual</v>
      </c>
      <c r="E673" s="1" t="str">
        <f>VLOOKUP(athlete_entries[[#This Row],[CATEGORY]],Categories!$A$1:$F$106,3,FALSE)</f>
        <v>Patterns</v>
      </c>
      <c r="F673" s="1" t="str">
        <f>VLOOKUP(athlete_entries[[#This Row],[CATEGORY]],Categories!$A$1:$F$106,4,FALSE)</f>
        <v>Youth</v>
      </c>
      <c r="G673" s="1" t="str">
        <f>VLOOKUP(athlete_entries[[#This Row],[CATEGORY]],Categories!$A$1:$F$106,5,FALSE)</f>
        <v>Male</v>
      </c>
      <c r="H673" s="1" t="str">
        <f>VLOOKUP(athlete_entries[[#This Row],[CATEGORY]],Categories!$A$1:$F$106,6,FALSE)</f>
        <v>B G04-G01</v>
      </c>
      <c r="I673" s="1" t="str">
        <f t="array" ref="I673">_xlfn.IFNA(INDEX(Results__5[#All],MATCH(athlete_entries[[#This Row],[CATEGORY]]&amp;athlete_entries[[#This Row],[Name]],Results__5[[#All],[Category]]&amp;Results__5[[#All],[Name]],0),MATCH(athlete_entries[[#Headers],[Result]],Results__5[#Headers],0)),"0. None")</f>
        <v>0. None</v>
      </c>
      <c r="J673" s="1" t="str">
        <f>IF(AND(athlete_entries[[#This Row],[Result]]="2. Silver",K673=2),"0. None",IF(AND(athlete_entries[[#This Row],[Result]]="3. Bronze",K673=3),"0. None",athlete_entries[[#This Row],[Result]]))</f>
        <v>0. None</v>
      </c>
      <c r="K673" s="1">
        <f>INDEX(Categories_and_entries__2[[#All],[Category]:[Entries]],MATCH(athlete_entries[[#This Row],[CATEGORY]],Categories_and_entries__2[[#All],[Category]],0),MATCH("Entries",Categories_and_entries__2[[#Headers],[Category]:[Entries]],0))</f>
        <v>17</v>
      </c>
      <c r="L673" s="1">
        <f>COUNTIFS(athlete_entries[CATEGORY],athlete_entries[[#This Row],[CATEGORY]],athlete_entries[Club Full],athlete_entries[[#This Row],[Club Full]])</f>
        <v>2</v>
      </c>
      <c r="M673" s="1" t="str">
        <f>INDEX(Participation_Count_Clubs__24[#All],MATCH(athlete_entries[[#This Row],[Club Full]],Participation_Count_Clubs__24[[#All],[Club Full]],0),MATCH("Club Size Entries",Participation_Count_Clubs__24[#Headers],0))</f>
        <v>M</v>
      </c>
    </row>
    <row r="674" spans="1:13" x14ac:dyDescent="0.25">
      <c r="A674" t="s">
        <v>7</v>
      </c>
      <c r="B674" t="s">
        <v>329</v>
      </c>
      <c r="C674" t="s">
        <v>122</v>
      </c>
      <c r="D674" s="1" t="str">
        <f>VLOOKUP(athlete_entries[[#This Row],[CATEGORY]],Categories!$A$1:$F$106,2,FALSE)</f>
        <v>Individual</v>
      </c>
      <c r="E674" s="1" t="str">
        <f>VLOOKUP(athlete_entries[[#This Row],[CATEGORY]],Categories!$A$1:$F$106,3,FALSE)</f>
        <v>Patterns</v>
      </c>
      <c r="F674" s="1" t="str">
        <f>VLOOKUP(athlete_entries[[#This Row],[CATEGORY]],Categories!$A$1:$F$106,4,FALSE)</f>
        <v>Youth</v>
      </c>
      <c r="G674" s="1" t="str">
        <f>VLOOKUP(athlete_entries[[#This Row],[CATEGORY]],Categories!$A$1:$F$106,5,FALSE)</f>
        <v>Male</v>
      </c>
      <c r="H674" s="1" t="str">
        <f>VLOOKUP(athlete_entries[[#This Row],[CATEGORY]],Categories!$A$1:$F$106,6,FALSE)</f>
        <v>B G04-G01</v>
      </c>
      <c r="I674" s="1" t="str">
        <f t="array" ref="I674">_xlfn.IFNA(INDEX(Results__5[#All],MATCH(athlete_entries[[#This Row],[CATEGORY]]&amp;athlete_entries[[#This Row],[Name]],Results__5[[#All],[Category]]&amp;Results__5[[#All],[Name]],0),MATCH(athlete_entries[[#Headers],[Result]],Results__5[#Headers],0)),"0. None")</f>
        <v>3. Bronze</v>
      </c>
      <c r="J674" s="1" t="str">
        <f>IF(AND(athlete_entries[[#This Row],[Result]]="2. Silver",K674=2),"0. None",IF(AND(athlete_entries[[#This Row],[Result]]="3. Bronze",K674=3),"0. None",athlete_entries[[#This Row],[Result]]))</f>
        <v>3. Bronze</v>
      </c>
      <c r="K674" s="1">
        <f>INDEX(Categories_and_entries__2[[#All],[Category]:[Entries]],MATCH(athlete_entries[[#This Row],[CATEGORY]],Categories_and_entries__2[[#All],[Category]],0),MATCH("Entries",Categories_and_entries__2[[#Headers],[Category]:[Entries]],0))</f>
        <v>17</v>
      </c>
      <c r="L674" s="1">
        <f>COUNTIFS(athlete_entries[CATEGORY],athlete_entries[[#This Row],[CATEGORY]],athlete_entries[Club Full],athlete_entries[[#This Row],[Club Full]])</f>
        <v>2</v>
      </c>
      <c r="M674" s="1" t="str">
        <f>INDEX(Participation_Count_Clubs__24[#All],MATCH(athlete_entries[[#This Row],[Club Full]],Participation_Count_Clubs__24[[#All],[Club Full]],0),MATCH("Club Size Entries",Participation_Count_Clubs__24[#Headers],0))</f>
        <v>M</v>
      </c>
    </row>
    <row r="675" spans="1:13" x14ac:dyDescent="0.25">
      <c r="A675" t="s">
        <v>9</v>
      </c>
      <c r="B675" t="s">
        <v>121</v>
      </c>
      <c r="C675" t="s">
        <v>122</v>
      </c>
      <c r="D675" s="1" t="str">
        <f>VLOOKUP(athlete_entries[[#This Row],[CATEGORY]],Categories!$A$1:$F$106,2,FALSE)</f>
        <v>Individual</v>
      </c>
      <c r="E675" s="1" t="str">
        <f>VLOOKUP(athlete_entries[[#This Row],[CATEGORY]],Categories!$A$1:$F$106,3,FALSE)</f>
        <v>Patterns</v>
      </c>
      <c r="F675" s="1" t="str">
        <f>VLOOKUP(athlete_entries[[#This Row],[CATEGORY]],Categories!$A$1:$F$106,4,FALSE)</f>
        <v>Youth</v>
      </c>
      <c r="G675" s="1" t="str">
        <f>VLOOKUP(athlete_entries[[#This Row],[CATEGORY]],Categories!$A$1:$F$106,5,FALSE)</f>
        <v>Male</v>
      </c>
      <c r="H675" s="1" t="str">
        <f>VLOOKUP(athlete_entries[[#This Row],[CATEGORY]],Categories!$A$1:$F$106,6,FALSE)</f>
        <v>C G10-G05</v>
      </c>
      <c r="I675" s="1" t="str">
        <f t="array" ref="I675">_xlfn.IFNA(INDEX(Results__5[#All],MATCH(athlete_entries[[#This Row],[CATEGORY]]&amp;athlete_entries[[#This Row],[Name]],Results__5[[#All],[Category]]&amp;Results__5[[#All],[Name]],0),MATCH(athlete_entries[[#Headers],[Result]],Results__5[#Headers],0)),"0. None")</f>
        <v>1. Gold</v>
      </c>
      <c r="J675" s="1" t="str">
        <f>IF(AND(athlete_entries[[#This Row],[Result]]="2. Silver",K675=2),"0. None",IF(AND(athlete_entries[[#This Row],[Result]]="3. Bronze",K675=3),"0. None",athlete_entries[[#This Row],[Result]]))</f>
        <v>1. Gold</v>
      </c>
      <c r="K675" s="1">
        <f>INDEX(Categories_and_entries__2[[#All],[Category]:[Entries]],MATCH(athlete_entries[[#This Row],[CATEGORY]],Categories_and_entries__2[[#All],[Category]],0),MATCH("Entries",Categories_and_entries__2[[#Headers],[Category]:[Entries]],0))</f>
        <v>22</v>
      </c>
      <c r="L675" s="1">
        <f>COUNTIFS(athlete_entries[CATEGORY],athlete_entries[[#This Row],[CATEGORY]],athlete_entries[Club Full],athlete_entries[[#This Row],[Club Full]])</f>
        <v>2</v>
      </c>
      <c r="M675" s="1" t="str">
        <f>INDEX(Participation_Count_Clubs__24[#All],MATCH(athlete_entries[[#This Row],[Club Full]],Participation_Count_Clubs__24[[#All],[Club Full]],0),MATCH("Club Size Entries",Participation_Count_Clubs__24[#Headers],0))</f>
        <v>M</v>
      </c>
    </row>
    <row r="676" spans="1:13" x14ac:dyDescent="0.25">
      <c r="A676" t="s">
        <v>9</v>
      </c>
      <c r="B676" t="s">
        <v>626</v>
      </c>
      <c r="C676" t="s">
        <v>122</v>
      </c>
      <c r="D676" s="1" t="str">
        <f>VLOOKUP(athlete_entries[[#This Row],[CATEGORY]],Categories!$A$1:$F$106,2,FALSE)</f>
        <v>Individual</v>
      </c>
      <c r="E676" s="1" t="str">
        <f>VLOOKUP(athlete_entries[[#This Row],[CATEGORY]],Categories!$A$1:$F$106,3,FALSE)</f>
        <v>Patterns</v>
      </c>
      <c r="F676" s="1" t="str">
        <f>VLOOKUP(athlete_entries[[#This Row],[CATEGORY]],Categories!$A$1:$F$106,4,FALSE)</f>
        <v>Youth</v>
      </c>
      <c r="G676" s="1" t="str">
        <f>VLOOKUP(athlete_entries[[#This Row],[CATEGORY]],Categories!$A$1:$F$106,5,FALSE)</f>
        <v>Male</v>
      </c>
      <c r="H676" s="1" t="str">
        <f>VLOOKUP(athlete_entries[[#This Row],[CATEGORY]],Categories!$A$1:$F$106,6,FALSE)</f>
        <v>C G10-G05</v>
      </c>
      <c r="I676" s="1" t="str">
        <f t="array" ref="I676">_xlfn.IFNA(INDEX(Results__5[#All],MATCH(athlete_entries[[#This Row],[CATEGORY]]&amp;athlete_entries[[#This Row],[Name]],Results__5[[#All],[Category]]&amp;Results__5[[#All],[Name]],0),MATCH(athlete_entries[[#Headers],[Result]],Results__5[#Headers],0)),"0. None")</f>
        <v>0. None</v>
      </c>
      <c r="J676" s="1" t="str">
        <f>IF(AND(athlete_entries[[#This Row],[Result]]="2. Silver",K676=2),"0. None",IF(AND(athlete_entries[[#This Row],[Result]]="3. Bronze",K676=3),"0. None",athlete_entries[[#This Row],[Result]]))</f>
        <v>0. None</v>
      </c>
      <c r="K676" s="1">
        <f>INDEX(Categories_and_entries__2[[#All],[Category]:[Entries]],MATCH(athlete_entries[[#This Row],[CATEGORY]],Categories_and_entries__2[[#All],[Category]],0),MATCH("Entries",Categories_and_entries__2[[#Headers],[Category]:[Entries]],0))</f>
        <v>22</v>
      </c>
      <c r="L676" s="1">
        <f>COUNTIFS(athlete_entries[CATEGORY],athlete_entries[[#This Row],[CATEGORY]],athlete_entries[Club Full],athlete_entries[[#This Row],[Club Full]])</f>
        <v>2</v>
      </c>
      <c r="M676" s="1" t="str">
        <f>INDEX(Participation_Count_Clubs__24[#All],MATCH(athlete_entries[[#This Row],[Club Full]],Participation_Count_Clubs__24[[#All],[Club Full]],0),MATCH("Club Size Entries",Participation_Count_Clubs__24[#Headers],0))</f>
        <v>M</v>
      </c>
    </row>
    <row r="677" spans="1:13" x14ac:dyDescent="0.25">
      <c r="A677" t="s">
        <v>11</v>
      </c>
      <c r="B677" t="s">
        <v>641</v>
      </c>
      <c r="C677" t="s">
        <v>122</v>
      </c>
      <c r="D677" s="1" t="str">
        <f>VLOOKUP(athlete_entries[[#This Row],[CATEGORY]],Categories!$A$1:$F$106,2,FALSE)</f>
        <v>Individual</v>
      </c>
      <c r="E677" s="1" t="str">
        <f>VLOOKUP(athlete_entries[[#This Row],[CATEGORY]],Categories!$A$1:$F$106,3,FALSE)</f>
        <v>Patterns</v>
      </c>
      <c r="F677" s="1" t="str">
        <f>VLOOKUP(athlete_entries[[#This Row],[CATEGORY]],Categories!$A$1:$F$106,4,FALSE)</f>
        <v>Youth</v>
      </c>
      <c r="G677" s="1" t="str">
        <f>VLOOKUP(athlete_entries[[#This Row],[CATEGORY]],Categories!$A$1:$F$106,5,FALSE)</f>
        <v>Male</v>
      </c>
      <c r="H677" s="1" t="str">
        <f>VLOOKUP(athlete_entries[[#This Row],[CATEGORY]],Categories!$A$1:$F$106,6,FALSE)</f>
        <v>C G10-G05</v>
      </c>
      <c r="I677" s="1" t="str">
        <f t="array" ref="I677">_xlfn.IFNA(INDEX(Results__5[#All],MATCH(athlete_entries[[#This Row],[CATEGORY]]&amp;athlete_entries[[#This Row],[Name]],Results__5[[#All],[Category]]&amp;Results__5[[#All],[Name]],0),MATCH(athlete_entries[[#Headers],[Result]],Results__5[#Headers],0)),"0. None")</f>
        <v>0. None</v>
      </c>
      <c r="J677" s="1" t="str">
        <f>IF(AND(athlete_entries[[#This Row],[Result]]="2. Silver",K677=2),"0. None",IF(AND(athlete_entries[[#This Row],[Result]]="3. Bronze",K677=3),"0. None",athlete_entries[[#This Row],[Result]]))</f>
        <v>0. None</v>
      </c>
      <c r="K677" s="1">
        <f>INDEX(Categories_and_entries__2[[#All],[Category]:[Entries]],MATCH(athlete_entries[[#This Row],[CATEGORY]],Categories_and_entries__2[[#All],[Category]],0),MATCH("Entries",Categories_and_entries__2[[#Headers],[Category]:[Entries]],0))</f>
        <v>22</v>
      </c>
      <c r="L677" s="1">
        <f>COUNTIFS(athlete_entries[CATEGORY],athlete_entries[[#This Row],[CATEGORY]],athlete_entries[Club Full],athlete_entries[[#This Row],[Club Full]])</f>
        <v>1</v>
      </c>
      <c r="M677" s="1" t="str">
        <f>INDEX(Participation_Count_Clubs__24[#All],MATCH(athlete_entries[[#This Row],[Club Full]],Participation_Count_Clubs__24[[#All],[Club Full]],0),MATCH("Club Size Entries",Participation_Count_Clubs__24[#Headers],0))</f>
        <v>M</v>
      </c>
    </row>
    <row r="678" spans="1:13" x14ac:dyDescent="0.25">
      <c r="A678" t="s">
        <v>17</v>
      </c>
      <c r="B678" t="s">
        <v>661</v>
      </c>
      <c r="C678" t="s">
        <v>122</v>
      </c>
      <c r="D678" s="1" t="str">
        <f>VLOOKUP(athlete_entries[[#This Row],[CATEGORY]],Categories!$A$1:$F$106,2,FALSE)</f>
        <v>Individual</v>
      </c>
      <c r="E678" s="1" t="str">
        <f>VLOOKUP(athlete_entries[[#This Row],[CATEGORY]],Categories!$A$1:$F$106,3,FALSE)</f>
        <v>Patterns</v>
      </c>
      <c r="F678" s="1" t="str">
        <f>VLOOKUP(athlete_entries[[#This Row],[CATEGORY]],Categories!$A$1:$F$106,4,FALSE)</f>
        <v>Junior</v>
      </c>
      <c r="G678" s="1" t="str">
        <f>VLOOKUP(athlete_entries[[#This Row],[CATEGORY]],Categories!$A$1:$F$106,5,FALSE)</f>
        <v>Male</v>
      </c>
      <c r="H678" s="1" t="str">
        <f>VLOOKUP(athlete_entries[[#This Row],[CATEGORY]],Categories!$A$1:$F$106,6,FALSE)</f>
        <v>B G04-G01</v>
      </c>
      <c r="I678" s="1" t="str">
        <f t="array" ref="I678">_xlfn.IFNA(INDEX(Results__5[#All],MATCH(athlete_entries[[#This Row],[CATEGORY]]&amp;athlete_entries[[#This Row],[Name]],Results__5[[#All],[Category]]&amp;Results__5[[#All],[Name]],0),MATCH(athlete_entries[[#Headers],[Result]],Results__5[#Headers],0)),"0. None")</f>
        <v>0. None</v>
      </c>
      <c r="J678" s="1" t="str">
        <f>IF(AND(athlete_entries[[#This Row],[Result]]="2. Silver",K678=2),"0. None",IF(AND(athlete_entries[[#This Row],[Result]]="3. Bronze",K678=3),"0. None",athlete_entries[[#This Row],[Result]]))</f>
        <v>0. None</v>
      </c>
      <c r="K678" s="1">
        <f>INDEX(Categories_and_entries__2[[#All],[Category]:[Entries]],MATCH(athlete_entries[[#This Row],[CATEGORY]],Categories_and_entries__2[[#All],[Category]],0),MATCH("Entries",Categories_and_entries__2[[#Headers],[Category]:[Entries]],0))</f>
        <v>13</v>
      </c>
      <c r="L678" s="1">
        <f>COUNTIFS(athlete_entries[CATEGORY],athlete_entries[[#This Row],[CATEGORY]],athlete_entries[Club Full],athlete_entries[[#This Row],[Club Full]])</f>
        <v>1</v>
      </c>
      <c r="M678" s="1" t="str">
        <f>INDEX(Participation_Count_Clubs__24[#All],MATCH(athlete_entries[[#This Row],[Club Full]],Participation_Count_Clubs__24[[#All],[Club Full]],0),MATCH("Club Size Entries",Participation_Count_Clubs__24[#Headers],0))</f>
        <v>M</v>
      </c>
    </row>
    <row r="679" spans="1:13" x14ac:dyDescent="0.25">
      <c r="A679" t="s">
        <v>36</v>
      </c>
      <c r="B679" t="s">
        <v>641</v>
      </c>
      <c r="C679" t="s">
        <v>122</v>
      </c>
      <c r="D679" s="1" t="str">
        <f>VLOOKUP(athlete_entries[[#This Row],[CATEGORY]],Categories!$A$1:$F$106,2,FALSE)</f>
        <v>Individual</v>
      </c>
      <c r="E679" s="1" t="str">
        <f>VLOOKUP(athlete_entries[[#This Row],[CATEGORY]],Categories!$A$1:$F$106,3,FALSE)</f>
        <v>Patterns</v>
      </c>
      <c r="F679" s="1" t="str">
        <f>VLOOKUP(athlete_entries[[#This Row],[CATEGORY]],Categories!$A$1:$F$106,4,FALSE)</f>
        <v>Youth</v>
      </c>
      <c r="G679" s="1" t="str">
        <f>VLOOKUP(athlete_entries[[#This Row],[CATEGORY]],Categories!$A$1:$F$106,5,FALSE)</f>
        <v>Mixed</v>
      </c>
      <c r="H679" s="1" t="str">
        <f>VLOOKUP(athlete_entries[[#This Row],[CATEGORY]],Categories!$A$1:$F$106,6,FALSE)</f>
        <v>C G10-G05</v>
      </c>
      <c r="I679" s="1" t="str">
        <f t="array" ref="I679">_xlfn.IFNA(INDEX(Results__5[#All],MATCH(athlete_entries[[#This Row],[CATEGORY]]&amp;athlete_entries[[#This Row],[Name]],Results__5[[#All],[Category]]&amp;Results__5[[#All],[Name]],0),MATCH(athlete_entries[[#Headers],[Result]],Results__5[#Headers],0)),"0. None")</f>
        <v>0. None</v>
      </c>
      <c r="J679" s="1" t="str">
        <f>IF(AND(athlete_entries[[#This Row],[Result]]="2. Silver",K679=2),"0. None",IF(AND(athlete_entries[[#This Row],[Result]]="3. Bronze",K679=3),"0. None",athlete_entries[[#This Row],[Result]]))</f>
        <v>0. None</v>
      </c>
      <c r="K679" s="1">
        <f>INDEX(Categories_and_entries__2[[#All],[Category]:[Entries]],MATCH(athlete_entries[[#This Row],[CATEGORY]],Categories_and_entries__2[[#All],[Category]],0),MATCH("Entries",Categories_and_entries__2[[#Headers],[Category]:[Entries]],0))</f>
        <v>95</v>
      </c>
      <c r="L679" s="1">
        <f>COUNTIFS(athlete_entries[CATEGORY],athlete_entries[[#This Row],[CATEGORY]],athlete_entries[Club Full],athlete_entries[[#This Row],[Club Full]])</f>
        <v>5</v>
      </c>
      <c r="M679" s="1" t="str">
        <f>INDEX(Participation_Count_Clubs__24[#All],MATCH(athlete_entries[[#This Row],[Club Full]],Participation_Count_Clubs__24[[#All],[Club Full]],0),MATCH("Club Size Entries",Participation_Count_Clubs__24[#Headers],0))</f>
        <v>M</v>
      </c>
    </row>
    <row r="680" spans="1:13" x14ac:dyDescent="0.25">
      <c r="A680" t="s">
        <v>36</v>
      </c>
      <c r="B680" t="s">
        <v>121</v>
      </c>
      <c r="C680" t="s">
        <v>122</v>
      </c>
      <c r="D680" s="1" t="str">
        <f>VLOOKUP(athlete_entries[[#This Row],[CATEGORY]],Categories!$A$1:$F$106,2,FALSE)</f>
        <v>Individual</v>
      </c>
      <c r="E680" s="1" t="str">
        <f>VLOOKUP(athlete_entries[[#This Row],[CATEGORY]],Categories!$A$1:$F$106,3,FALSE)</f>
        <v>Patterns</v>
      </c>
      <c r="F680" s="1" t="str">
        <f>VLOOKUP(athlete_entries[[#This Row],[CATEGORY]],Categories!$A$1:$F$106,4,FALSE)</f>
        <v>Youth</v>
      </c>
      <c r="G680" s="1" t="str">
        <f>VLOOKUP(athlete_entries[[#This Row],[CATEGORY]],Categories!$A$1:$F$106,5,FALSE)</f>
        <v>Mixed</v>
      </c>
      <c r="H680" s="1" t="str">
        <f>VLOOKUP(athlete_entries[[#This Row],[CATEGORY]],Categories!$A$1:$F$106,6,FALSE)</f>
        <v>C G10-G05</v>
      </c>
      <c r="I680" s="1" t="str">
        <f t="array" ref="I680">_xlfn.IFNA(INDEX(Results__5[#All],MATCH(athlete_entries[[#This Row],[CATEGORY]]&amp;athlete_entries[[#This Row],[Name]],Results__5[[#All],[Category]]&amp;Results__5[[#All],[Name]],0),MATCH(athlete_entries[[#Headers],[Result]],Results__5[#Headers],0)),"0. None")</f>
        <v>0. None</v>
      </c>
      <c r="J680" s="1" t="str">
        <f>IF(AND(athlete_entries[[#This Row],[Result]]="2. Silver",K680=2),"0. None",IF(AND(athlete_entries[[#This Row],[Result]]="3. Bronze",K680=3),"0. None",athlete_entries[[#This Row],[Result]]))</f>
        <v>0. None</v>
      </c>
      <c r="K680" s="1">
        <f>INDEX(Categories_and_entries__2[[#All],[Category]:[Entries]],MATCH(athlete_entries[[#This Row],[CATEGORY]],Categories_and_entries__2[[#All],[Category]],0),MATCH("Entries",Categories_and_entries__2[[#Headers],[Category]:[Entries]],0))</f>
        <v>95</v>
      </c>
      <c r="L680" s="1">
        <f>COUNTIFS(athlete_entries[CATEGORY],athlete_entries[[#This Row],[CATEGORY]],athlete_entries[Club Full],athlete_entries[[#This Row],[Club Full]])</f>
        <v>5</v>
      </c>
      <c r="M680" s="1" t="str">
        <f>INDEX(Participation_Count_Clubs__24[#All],MATCH(athlete_entries[[#This Row],[Club Full]],Participation_Count_Clubs__24[[#All],[Club Full]],0),MATCH("Club Size Entries",Participation_Count_Clubs__24[#Headers],0))</f>
        <v>M</v>
      </c>
    </row>
    <row r="681" spans="1:13" x14ac:dyDescent="0.25">
      <c r="A681" t="s">
        <v>36</v>
      </c>
      <c r="B681" t="s">
        <v>626</v>
      </c>
      <c r="C681" t="s">
        <v>122</v>
      </c>
      <c r="D681" s="1" t="str">
        <f>VLOOKUP(athlete_entries[[#This Row],[CATEGORY]],Categories!$A$1:$F$106,2,FALSE)</f>
        <v>Individual</v>
      </c>
      <c r="E681" s="1" t="str">
        <f>VLOOKUP(athlete_entries[[#This Row],[CATEGORY]],Categories!$A$1:$F$106,3,FALSE)</f>
        <v>Patterns</v>
      </c>
      <c r="F681" s="1" t="str">
        <f>VLOOKUP(athlete_entries[[#This Row],[CATEGORY]],Categories!$A$1:$F$106,4,FALSE)</f>
        <v>Youth</v>
      </c>
      <c r="G681" s="1" t="str">
        <f>VLOOKUP(athlete_entries[[#This Row],[CATEGORY]],Categories!$A$1:$F$106,5,FALSE)</f>
        <v>Mixed</v>
      </c>
      <c r="H681" s="1" t="str">
        <f>VLOOKUP(athlete_entries[[#This Row],[CATEGORY]],Categories!$A$1:$F$106,6,FALSE)</f>
        <v>C G10-G05</v>
      </c>
      <c r="I681" s="1" t="str">
        <f t="array" ref="I681">_xlfn.IFNA(INDEX(Results__5[#All],MATCH(athlete_entries[[#This Row],[CATEGORY]]&amp;athlete_entries[[#This Row],[Name]],Results__5[[#All],[Category]]&amp;Results__5[[#All],[Name]],0),MATCH(athlete_entries[[#Headers],[Result]],Results__5[#Headers],0)),"0. None")</f>
        <v>0. None</v>
      </c>
      <c r="J681" s="1" t="str">
        <f>IF(AND(athlete_entries[[#This Row],[Result]]="2. Silver",K681=2),"0. None",IF(AND(athlete_entries[[#This Row],[Result]]="3. Bronze",K681=3),"0. None",athlete_entries[[#This Row],[Result]]))</f>
        <v>0. None</v>
      </c>
      <c r="K681" s="1">
        <f>INDEX(Categories_and_entries__2[[#All],[Category]:[Entries]],MATCH(athlete_entries[[#This Row],[CATEGORY]],Categories_and_entries__2[[#All],[Category]],0),MATCH("Entries",Categories_and_entries__2[[#Headers],[Category]:[Entries]],0))</f>
        <v>95</v>
      </c>
      <c r="L681" s="1">
        <f>COUNTIFS(athlete_entries[CATEGORY],athlete_entries[[#This Row],[CATEGORY]],athlete_entries[Club Full],athlete_entries[[#This Row],[Club Full]])</f>
        <v>5</v>
      </c>
      <c r="M681" s="1" t="str">
        <f>INDEX(Participation_Count_Clubs__24[#All],MATCH(athlete_entries[[#This Row],[Club Full]],Participation_Count_Clubs__24[[#All],[Club Full]],0),MATCH("Club Size Entries",Participation_Count_Clubs__24[#Headers],0))</f>
        <v>M</v>
      </c>
    </row>
    <row r="682" spans="1:13" x14ac:dyDescent="0.25">
      <c r="A682" t="s">
        <v>36</v>
      </c>
      <c r="B682" t="s">
        <v>581</v>
      </c>
      <c r="C682" t="s">
        <v>122</v>
      </c>
      <c r="D682" s="1" t="str">
        <f>VLOOKUP(athlete_entries[[#This Row],[CATEGORY]],Categories!$A$1:$F$106,2,FALSE)</f>
        <v>Individual</v>
      </c>
      <c r="E682" s="1" t="str">
        <f>VLOOKUP(athlete_entries[[#This Row],[CATEGORY]],Categories!$A$1:$F$106,3,FALSE)</f>
        <v>Patterns</v>
      </c>
      <c r="F682" s="1" t="str">
        <f>VLOOKUP(athlete_entries[[#This Row],[CATEGORY]],Categories!$A$1:$F$106,4,FALSE)</f>
        <v>Youth</v>
      </c>
      <c r="G682" s="1" t="str">
        <f>VLOOKUP(athlete_entries[[#This Row],[CATEGORY]],Categories!$A$1:$F$106,5,FALSE)</f>
        <v>Mixed</v>
      </c>
      <c r="H682" s="1" t="str">
        <f>VLOOKUP(athlete_entries[[#This Row],[CATEGORY]],Categories!$A$1:$F$106,6,FALSE)</f>
        <v>C G10-G05</v>
      </c>
      <c r="I682" s="1" t="str">
        <f t="array" ref="I682">_xlfn.IFNA(INDEX(Results__5[#All],MATCH(athlete_entries[[#This Row],[CATEGORY]]&amp;athlete_entries[[#This Row],[Name]],Results__5[[#All],[Category]]&amp;Results__5[[#All],[Name]],0),MATCH(athlete_entries[[#Headers],[Result]],Results__5[#Headers],0)),"0. None")</f>
        <v>0. None</v>
      </c>
      <c r="J682" s="1" t="str">
        <f>IF(AND(athlete_entries[[#This Row],[Result]]="2. Silver",K682=2),"0. None",IF(AND(athlete_entries[[#This Row],[Result]]="3. Bronze",K682=3),"0. None",athlete_entries[[#This Row],[Result]]))</f>
        <v>0. None</v>
      </c>
      <c r="K682" s="1">
        <f>INDEX(Categories_and_entries__2[[#All],[Category]:[Entries]],MATCH(athlete_entries[[#This Row],[CATEGORY]],Categories_and_entries__2[[#All],[Category]],0),MATCH("Entries",Categories_and_entries__2[[#Headers],[Category]:[Entries]],0))</f>
        <v>95</v>
      </c>
      <c r="L682" s="1">
        <f>COUNTIFS(athlete_entries[CATEGORY],athlete_entries[[#This Row],[CATEGORY]],athlete_entries[Club Full],athlete_entries[[#This Row],[Club Full]])</f>
        <v>5</v>
      </c>
      <c r="M682" s="1" t="str">
        <f>INDEX(Participation_Count_Clubs__24[#All],MATCH(athlete_entries[[#This Row],[Club Full]],Participation_Count_Clubs__24[[#All],[Club Full]],0),MATCH("Club Size Entries",Participation_Count_Clubs__24[#Headers],0))</f>
        <v>M</v>
      </c>
    </row>
    <row r="683" spans="1:13" x14ac:dyDescent="0.25">
      <c r="A683" t="s">
        <v>36</v>
      </c>
      <c r="B683" t="s">
        <v>327</v>
      </c>
      <c r="C683" t="s">
        <v>122</v>
      </c>
      <c r="D683" s="1" t="str">
        <f>VLOOKUP(athlete_entries[[#This Row],[CATEGORY]],Categories!$A$1:$F$106,2,FALSE)</f>
        <v>Individual</v>
      </c>
      <c r="E683" s="1" t="str">
        <f>VLOOKUP(athlete_entries[[#This Row],[CATEGORY]],Categories!$A$1:$F$106,3,FALSE)</f>
        <v>Patterns</v>
      </c>
      <c r="F683" s="1" t="str">
        <f>VLOOKUP(athlete_entries[[#This Row],[CATEGORY]],Categories!$A$1:$F$106,4,FALSE)</f>
        <v>Youth</v>
      </c>
      <c r="G683" s="1" t="str">
        <f>VLOOKUP(athlete_entries[[#This Row],[CATEGORY]],Categories!$A$1:$F$106,5,FALSE)</f>
        <v>Mixed</v>
      </c>
      <c r="H683" s="1" t="str">
        <f>VLOOKUP(athlete_entries[[#This Row],[CATEGORY]],Categories!$A$1:$F$106,6,FALSE)</f>
        <v>C G10-G05</v>
      </c>
      <c r="I683" s="1" t="str">
        <f t="array" ref="I683">_xlfn.IFNA(INDEX(Results__5[#All],MATCH(athlete_entries[[#This Row],[CATEGORY]]&amp;athlete_entries[[#This Row],[Name]],Results__5[[#All],[Category]]&amp;Results__5[[#All],[Name]],0),MATCH(athlete_entries[[#Headers],[Result]],Results__5[#Headers],0)),"0. None")</f>
        <v>0. None</v>
      </c>
      <c r="J683" s="1" t="str">
        <f>IF(AND(athlete_entries[[#This Row],[Result]]="2. Silver",K683=2),"0. None",IF(AND(athlete_entries[[#This Row],[Result]]="3. Bronze",K683=3),"0. None",athlete_entries[[#This Row],[Result]]))</f>
        <v>0. None</v>
      </c>
      <c r="K683" s="1">
        <f>INDEX(Categories_and_entries__2[[#All],[Category]:[Entries]],MATCH(athlete_entries[[#This Row],[CATEGORY]],Categories_and_entries__2[[#All],[Category]],0),MATCH("Entries",Categories_and_entries__2[[#Headers],[Category]:[Entries]],0))</f>
        <v>95</v>
      </c>
      <c r="L683" s="1">
        <f>COUNTIFS(athlete_entries[CATEGORY],athlete_entries[[#This Row],[CATEGORY]],athlete_entries[Club Full],athlete_entries[[#This Row],[Club Full]])</f>
        <v>5</v>
      </c>
      <c r="M683" s="1" t="str">
        <f>INDEX(Participation_Count_Clubs__24[#All],MATCH(athlete_entries[[#This Row],[Club Full]],Participation_Count_Clubs__24[[#All],[Club Full]],0),MATCH("Club Size Entries",Participation_Count_Clubs__24[#Headers],0))</f>
        <v>M</v>
      </c>
    </row>
    <row r="684" spans="1:13" x14ac:dyDescent="0.25">
      <c r="A684" t="s">
        <v>45</v>
      </c>
      <c r="B684" t="s">
        <v>581</v>
      </c>
      <c r="C684" t="s">
        <v>122</v>
      </c>
      <c r="D684" s="1" t="str">
        <f>VLOOKUP(athlete_entries[[#This Row],[CATEGORY]],Categories!$A$1:$F$106,2,FALSE)</f>
        <v>Individual</v>
      </c>
      <c r="E684" s="1" t="str">
        <f>VLOOKUP(athlete_entries[[#This Row],[CATEGORY]],Categories!$A$1:$F$106,3,FALSE)</f>
        <v>Sparring</v>
      </c>
      <c r="F684" s="1" t="str">
        <f>VLOOKUP(athlete_entries[[#This Row],[CATEGORY]],Categories!$A$1:$F$106,4,FALSE)</f>
        <v>Youth</v>
      </c>
      <c r="G684" s="1" t="str">
        <f>VLOOKUP(athlete_entries[[#This Row],[CATEGORY]],Categories!$A$1:$F$106,5,FALSE)</f>
        <v>Female</v>
      </c>
      <c r="H684" s="1" t="str">
        <f>VLOOKUP(athlete_entries[[#This Row],[CATEGORY]],Categories!$A$1:$F$106,6,FALSE)</f>
        <v>C G10-G05</v>
      </c>
      <c r="I684" s="1" t="str">
        <f t="array" ref="I684">_xlfn.IFNA(INDEX(Results__5[#All],MATCH(athlete_entries[[#This Row],[CATEGORY]]&amp;athlete_entries[[#This Row],[Name]],Results__5[[#All],[Category]]&amp;Results__5[[#All],[Name]],0),MATCH(athlete_entries[[#Headers],[Result]],Results__5[#Headers],0)),"0. None")</f>
        <v>0. None</v>
      </c>
      <c r="J684" s="1" t="str">
        <f>IF(AND(athlete_entries[[#This Row],[Result]]="2. Silver",K684=2),"0. None",IF(AND(athlete_entries[[#This Row],[Result]]="3. Bronze",K684=3),"0. None",athlete_entries[[#This Row],[Result]]))</f>
        <v>0. None</v>
      </c>
      <c r="K684" s="1">
        <f>INDEX(Categories_and_entries__2[[#All],[Category]:[Entries]],MATCH(athlete_entries[[#This Row],[CATEGORY]],Categories_and_entries__2[[#All],[Category]],0),MATCH("Entries",Categories_and_entries__2[[#Headers],[Category]:[Entries]],0))</f>
        <v>17</v>
      </c>
      <c r="L684" s="1">
        <f>COUNTIFS(athlete_entries[CATEGORY],athlete_entries[[#This Row],[CATEGORY]],athlete_entries[Club Full],athlete_entries[[#This Row],[Club Full]])</f>
        <v>1</v>
      </c>
      <c r="M684" s="1" t="str">
        <f>INDEX(Participation_Count_Clubs__24[#All],MATCH(athlete_entries[[#This Row],[Club Full]],Participation_Count_Clubs__24[[#All],[Club Full]],0),MATCH("Club Size Entries",Participation_Count_Clubs__24[#Headers],0))</f>
        <v>M</v>
      </c>
    </row>
    <row r="685" spans="1:13" x14ac:dyDescent="0.25">
      <c r="A685" t="s">
        <v>47</v>
      </c>
      <c r="B685" t="s">
        <v>327</v>
      </c>
      <c r="C685" t="s">
        <v>122</v>
      </c>
      <c r="D685" s="1" t="str">
        <f>VLOOKUP(athlete_entries[[#This Row],[CATEGORY]],Categories!$A$1:$F$106,2,FALSE)</f>
        <v>Individual</v>
      </c>
      <c r="E685" s="1" t="str">
        <f>VLOOKUP(athlete_entries[[#This Row],[CATEGORY]],Categories!$A$1:$F$106,3,FALSE)</f>
        <v>Sparring</v>
      </c>
      <c r="F685" s="1" t="str">
        <f>VLOOKUP(athlete_entries[[#This Row],[CATEGORY]],Categories!$A$1:$F$106,4,FALSE)</f>
        <v>Youth</v>
      </c>
      <c r="G685" s="1" t="str">
        <f>VLOOKUP(athlete_entries[[#This Row],[CATEGORY]],Categories!$A$1:$F$106,5,FALSE)</f>
        <v>Female</v>
      </c>
      <c r="H685" s="1" t="str">
        <f>VLOOKUP(athlete_entries[[#This Row],[CATEGORY]],Categories!$A$1:$F$106,6,FALSE)</f>
        <v>C G10-G05</v>
      </c>
      <c r="I685" s="1" t="str">
        <f t="array" ref="I685">_xlfn.IFNA(INDEX(Results__5[#All],MATCH(athlete_entries[[#This Row],[CATEGORY]]&amp;athlete_entries[[#This Row],[Name]],Results__5[[#All],[Category]]&amp;Results__5[[#All],[Name]],0),MATCH(athlete_entries[[#Headers],[Result]],Results__5[#Headers],0)),"0. None")</f>
        <v>0. None</v>
      </c>
      <c r="J685" s="1" t="str">
        <f>IF(AND(athlete_entries[[#This Row],[Result]]="2. Silver",K685=2),"0. None",IF(AND(athlete_entries[[#This Row],[Result]]="3. Bronze",K685=3),"0. None",athlete_entries[[#This Row],[Result]]))</f>
        <v>0. None</v>
      </c>
      <c r="K685" s="1">
        <f>INDEX(Categories_and_entries__2[[#All],[Category]:[Entries]],MATCH(athlete_entries[[#This Row],[CATEGORY]],Categories_and_entries__2[[#All],[Category]],0),MATCH("Entries",Categories_and_entries__2[[#Headers],[Category]:[Entries]],0))</f>
        <v>10</v>
      </c>
      <c r="L685" s="1">
        <f>COUNTIFS(athlete_entries[CATEGORY],athlete_entries[[#This Row],[CATEGORY]],athlete_entries[Club Full],athlete_entries[[#This Row],[Club Full]])</f>
        <v>1</v>
      </c>
      <c r="M685" s="1" t="str">
        <f>INDEX(Participation_Count_Clubs__24[#All],MATCH(athlete_entries[[#This Row],[Club Full]],Participation_Count_Clubs__24[[#All],[Club Full]],0),MATCH("Club Size Entries",Participation_Count_Clubs__24[#Headers],0))</f>
        <v>M</v>
      </c>
    </row>
    <row r="686" spans="1:13" x14ac:dyDescent="0.25">
      <c r="A686" t="s">
        <v>54</v>
      </c>
      <c r="B686" t="s">
        <v>641</v>
      </c>
      <c r="C686" t="s">
        <v>122</v>
      </c>
      <c r="D686" s="1" t="str">
        <f>VLOOKUP(athlete_entries[[#This Row],[CATEGORY]],Categories!$A$1:$F$106,2,FALSE)</f>
        <v>Individual</v>
      </c>
      <c r="E686" s="1" t="str">
        <f>VLOOKUP(athlete_entries[[#This Row],[CATEGORY]],Categories!$A$1:$F$106,3,FALSE)</f>
        <v>Sparring</v>
      </c>
      <c r="F686" s="1" t="str">
        <f>VLOOKUP(athlete_entries[[#This Row],[CATEGORY]],Categories!$A$1:$F$106,4,FALSE)</f>
        <v>Youth</v>
      </c>
      <c r="G686" s="1" t="str">
        <f>VLOOKUP(athlete_entries[[#This Row],[CATEGORY]],Categories!$A$1:$F$106,5,FALSE)</f>
        <v>Male</v>
      </c>
      <c r="H686" s="1" t="str">
        <f>VLOOKUP(athlete_entries[[#This Row],[CATEGORY]],Categories!$A$1:$F$106,6,FALSE)</f>
        <v>C G10-G05</v>
      </c>
      <c r="I686" s="1" t="str">
        <f t="array" ref="I686">_xlfn.IFNA(INDEX(Results__5[#All],MATCH(athlete_entries[[#This Row],[CATEGORY]]&amp;athlete_entries[[#This Row],[Name]],Results__5[[#All],[Category]]&amp;Results__5[[#All],[Name]],0),MATCH(athlete_entries[[#Headers],[Result]],Results__5[#Headers],0)),"0. None")</f>
        <v>0. None</v>
      </c>
      <c r="J686" s="1" t="str">
        <f>IF(AND(athlete_entries[[#This Row],[Result]]="2. Silver",K686=2),"0. None",IF(AND(athlete_entries[[#This Row],[Result]]="3. Bronze",K686=3),"0. None",athlete_entries[[#This Row],[Result]]))</f>
        <v>0. None</v>
      </c>
      <c r="K686" s="1">
        <f>INDEX(Categories_and_entries__2[[#All],[Category]:[Entries]],MATCH(athlete_entries[[#This Row],[CATEGORY]],Categories_and_entries__2[[#All],[Category]],0),MATCH("Entries",Categories_and_entries__2[[#Headers],[Category]:[Entries]],0))</f>
        <v>16</v>
      </c>
      <c r="L686" s="1">
        <f>COUNTIFS(athlete_entries[CATEGORY],athlete_entries[[#This Row],[CATEGORY]],athlete_entries[Club Full],athlete_entries[[#This Row],[Club Full]])</f>
        <v>3</v>
      </c>
      <c r="M686" s="1" t="str">
        <f>INDEX(Participation_Count_Clubs__24[#All],MATCH(athlete_entries[[#This Row],[Club Full]],Participation_Count_Clubs__24[[#All],[Club Full]],0),MATCH("Club Size Entries",Participation_Count_Clubs__24[#Headers],0))</f>
        <v>M</v>
      </c>
    </row>
    <row r="687" spans="1:13" x14ac:dyDescent="0.25">
      <c r="A687" t="s">
        <v>54</v>
      </c>
      <c r="B687" t="s">
        <v>121</v>
      </c>
      <c r="C687" t="s">
        <v>122</v>
      </c>
      <c r="D687" s="1" t="str">
        <f>VLOOKUP(athlete_entries[[#This Row],[CATEGORY]],Categories!$A$1:$F$106,2,FALSE)</f>
        <v>Individual</v>
      </c>
      <c r="E687" s="1" t="str">
        <f>VLOOKUP(athlete_entries[[#This Row],[CATEGORY]],Categories!$A$1:$F$106,3,FALSE)</f>
        <v>Sparring</v>
      </c>
      <c r="F687" s="1" t="str">
        <f>VLOOKUP(athlete_entries[[#This Row],[CATEGORY]],Categories!$A$1:$F$106,4,FALSE)</f>
        <v>Youth</v>
      </c>
      <c r="G687" s="1" t="str">
        <f>VLOOKUP(athlete_entries[[#This Row],[CATEGORY]],Categories!$A$1:$F$106,5,FALSE)</f>
        <v>Male</v>
      </c>
      <c r="H687" s="1" t="str">
        <f>VLOOKUP(athlete_entries[[#This Row],[CATEGORY]],Categories!$A$1:$F$106,6,FALSE)</f>
        <v>C G10-G05</v>
      </c>
      <c r="I687" s="1" t="str">
        <f t="array" ref="I687">_xlfn.IFNA(INDEX(Results__5[#All],MATCH(athlete_entries[[#This Row],[CATEGORY]]&amp;athlete_entries[[#This Row],[Name]],Results__5[[#All],[Category]]&amp;Results__5[[#All],[Name]],0),MATCH(athlete_entries[[#Headers],[Result]],Results__5[#Headers],0)),"0. None")</f>
        <v>0. None</v>
      </c>
      <c r="J687" s="1" t="str">
        <f>IF(AND(athlete_entries[[#This Row],[Result]]="2. Silver",K687=2),"0. None",IF(AND(athlete_entries[[#This Row],[Result]]="3. Bronze",K687=3),"0. None",athlete_entries[[#This Row],[Result]]))</f>
        <v>0. None</v>
      </c>
      <c r="K687" s="1">
        <f>INDEX(Categories_and_entries__2[[#All],[Category]:[Entries]],MATCH(athlete_entries[[#This Row],[CATEGORY]],Categories_and_entries__2[[#All],[Category]],0),MATCH("Entries",Categories_and_entries__2[[#Headers],[Category]:[Entries]],0))</f>
        <v>16</v>
      </c>
      <c r="L687" s="1">
        <f>COUNTIFS(athlete_entries[CATEGORY],athlete_entries[[#This Row],[CATEGORY]],athlete_entries[Club Full],athlete_entries[[#This Row],[Club Full]])</f>
        <v>3</v>
      </c>
      <c r="M687" s="1" t="str">
        <f>INDEX(Participation_Count_Clubs__24[#All],MATCH(athlete_entries[[#This Row],[Club Full]],Participation_Count_Clubs__24[[#All],[Club Full]],0),MATCH("Club Size Entries",Participation_Count_Clubs__24[#Headers],0))</f>
        <v>M</v>
      </c>
    </row>
    <row r="688" spans="1:13" x14ac:dyDescent="0.25">
      <c r="A688" t="s">
        <v>54</v>
      </c>
      <c r="B688" t="s">
        <v>626</v>
      </c>
      <c r="C688" t="s">
        <v>122</v>
      </c>
      <c r="D688" s="1" t="str">
        <f>VLOOKUP(athlete_entries[[#This Row],[CATEGORY]],Categories!$A$1:$F$106,2,FALSE)</f>
        <v>Individual</v>
      </c>
      <c r="E688" s="1" t="str">
        <f>VLOOKUP(athlete_entries[[#This Row],[CATEGORY]],Categories!$A$1:$F$106,3,FALSE)</f>
        <v>Sparring</v>
      </c>
      <c r="F688" s="1" t="str">
        <f>VLOOKUP(athlete_entries[[#This Row],[CATEGORY]],Categories!$A$1:$F$106,4,FALSE)</f>
        <v>Youth</v>
      </c>
      <c r="G688" s="1" t="str">
        <f>VLOOKUP(athlete_entries[[#This Row],[CATEGORY]],Categories!$A$1:$F$106,5,FALSE)</f>
        <v>Male</v>
      </c>
      <c r="H688" s="1" t="str">
        <f>VLOOKUP(athlete_entries[[#This Row],[CATEGORY]],Categories!$A$1:$F$106,6,FALSE)</f>
        <v>C G10-G05</v>
      </c>
      <c r="I688" s="1" t="str">
        <f t="array" ref="I688">_xlfn.IFNA(INDEX(Results__5[#All],MATCH(athlete_entries[[#This Row],[CATEGORY]]&amp;athlete_entries[[#This Row],[Name]],Results__5[[#All],[Category]]&amp;Results__5[[#All],[Name]],0),MATCH(athlete_entries[[#Headers],[Result]],Results__5[#Headers],0)),"0. None")</f>
        <v>0. None</v>
      </c>
      <c r="J688" s="1" t="str">
        <f>IF(AND(athlete_entries[[#This Row],[Result]]="2. Silver",K688=2),"0. None",IF(AND(athlete_entries[[#This Row],[Result]]="3. Bronze",K688=3),"0. None",athlete_entries[[#This Row],[Result]]))</f>
        <v>0. None</v>
      </c>
      <c r="K688" s="1">
        <f>INDEX(Categories_and_entries__2[[#All],[Category]:[Entries]],MATCH(athlete_entries[[#This Row],[CATEGORY]],Categories_and_entries__2[[#All],[Category]],0),MATCH("Entries",Categories_and_entries__2[[#Headers],[Category]:[Entries]],0))</f>
        <v>16</v>
      </c>
      <c r="L688" s="1">
        <f>COUNTIFS(athlete_entries[CATEGORY],athlete_entries[[#This Row],[CATEGORY]],athlete_entries[Club Full],athlete_entries[[#This Row],[Club Full]])</f>
        <v>3</v>
      </c>
      <c r="M688" s="1" t="str">
        <f>INDEX(Participation_Count_Clubs__24[#All],MATCH(athlete_entries[[#This Row],[Club Full]],Participation_Count_Clubs__24[[#All],[Club Full]],0),MATCH("Club Size Entries",Participation_Count_Clubs__24[#Headers],0))</f>
        <v>M</v>
      </c>
    </row>
    <row r="689" spans="1:13" x14ac:dyDescent="0.25">
      <c r="A689" t="s">
        <v>71</v>
      </c>
      <c r="B689" t="s">
        <v>714</v>
      </c>
      <c r="C689" t="s">
        <v>122</v>
      </c>
      <c r="D689" s="1" t="str">
        <f>VLOOKUP(athlete_entries[[#This Row],[CATEGORY]],Categories!$A$1:$F$106,2,FALSE)</f>
        <v>Individual</v>
      </c>
      <c r="E689" s="1" t="str">
        <f>VLOOKUP(athlete_entries[[#This Row],[CATEGORY]],Categories!$A$1:$F$106,3,FALSE)</f>
        <v>Sparring</v>
      </c>
      <c r="F689" s="1" t="str">
        <f>VLOOKUP(athlete_entries[[#This Row],[CATEGORY]],Categories!$A$1:$F$106,4,FALSE)</f>
        <v>Junior</v>
      </c>
      <c r="G689" s="1" t="str">
        <f>VLOOKUP(athlete_entries[[#This Row],[CATEGORY]],Categories!$A$1:$F$106,5,FALSE)</f>
        <v>Male</v>
      </c>
      <c r="H689" s="1" t="str">
        <f>VLOOKUP(athlete_entries[[#This Row],[CATEGORY]],Categories!$A$1:$F$106,6,FALSE)</f>
        <v>A+B G04-D06</v>
      </c>
      <c r="I689" s="1" t="str">
        <f t="array" ref="I689">_xlfn.IFNA(INDEX(Results__5[#All],MATCH(athlete_entries[[#This Row],[CATEGORY]]&amp;athlete_entries[[#This Row],[Name]],Results__5[[#All],[Category]]&amp;Results__5[[#All],[Name]],0),MATCH(athlete_entries[[#Headers],[Result]],Results__5[#Headers],0)),"0. None")</f>
        <v>0. None</v>
      </c>
      <c r="J689" s="1" t="str">
        <f>IF(AND(athlete_entries[[#This Row],[Result]]="2. Silver",K689=2),"0. None",IF(AND(athlete_entries[[#This Row],[Result]]="3. Bronze",K689=3),"0. None",athlete_entries[[#This Row],[Result]]))</f>
        <v>0. None</v>
      </c>
      <c r="K689" s="1">
        <f>INDEX(Categories_and_entries__2[[#All],[Category]:[Entries]],MATCH(athlete_entries[[#This Row],[CATEGORY]],Categories_and_entries__2[[#All],[Category]],0),MATCH("Entries",Categories_and_entries__2[[#Headers],[Category]:[Entries]],0))</f>
        <v>10</v>
      </c>
      <c r="L689" s="1">
        <f>COUNTIFS(athlete_entries[CATEGORY],athlete_entries[[#This Row],[CATEGORY]],athlete_entries[Club Full],athlete_entries[[#This Row],[Club Full]])</f>
        <v>1</v>
      </c>
      <c r="M689" s="1" t="str">
        <f>INDEX(Participation_Count_Clubs__24[#All],MATCH(athlete_entries[[#This Row],[Club Full]],Participation_Count_Clubs__24[[#All],[Club Full]],0),MATCH("Club Size Entries",Participation_Count_Clubs__24[#Headers],0))</f>
        <v>M</v>
      </c>
    </row>
    <row r="690" spans="1:13" x14ac:dyDescent="0.25">
      <c r="A690" t="s">
        <v>72</v>
      </c>
      <c r="B690" t="s">
        <v>661</v>
      </c>
      <c r="C690" t="s">
        <v>122</v>
      </c>
      <c r="D690" s="1" t="str">
        <f>VLOOKUP(athlete_entries[[#This Row],[CATEGORY]],Categories!$A$1:$F$106,2,FALSE)</f>
        <v>Individual</v>
      </c>
      <c r="E690" s="1" t="str">
        <f>VLOOKUP(athlete_entries[[#This Row],[CATEGORY]],Categories!$A$1:$F$106,3,FALSE)</f>
        <v>Sparring</v>
      </c>
      <c r="F690" s="1" t="str">
        <f>VLOOKUP(athlete_entries[[#This Row],[CATEGORY]],Categories!$A$1:$F$106,4,FALSE)</f>
        <v>Junior</v>
      </c>
      <c r="G690" s="1" t="str">
        <f>VLOOKUP(athlete_entries[[#This Row],[CATEGORY]],Categories!$A$1:$F$106,5,FALSE)</f>
        <v>Male</v>
      </c>
      <c r="H690" s="1" t="str">
        <f>VLOOKUP(athlete_entries[[#This Row],[CATEGORY]],Categories!$A$1:$F$106,6,FALSE)</f>
        <v>A+B G04-D06</v>
      </c>
      <c r="I690" s="1" t="str">
        <f t="array" ref="I690">_xlfn.IFNA(INDEX(Results__5[#All],MATCH(athlete_entries[[#This Row],[CATEGORY]]&amp;athlete_entries[[#This Row],[Name]],Results__5[[#All],[Category]]&amp;Results__5[[#All],[Name]],0),MATCH(athlete_entries[[#Headers],[Result]],Results__5[#Headers],0)),"0. None")</f>
        <v>0. None</v>
      </c>
      <c r="J690" s="1" t="str">
        <f>IF(AND(athlete_entries[[#This Row],[Result]]="2. Silver",K690=2),"0. None",IF(AND(athlete_entries[[#This Row],[Result]]="3. Bronze",K690=3),"0. None",athlete_entries[[#This Row],[Result]]))</f>
        <v>0. None</v>
      </c>
      <c r="K690" s="1">
        <f>INDEX(Categories_and_entries__2[[#All],[Category]:[Entries]],MATCH(athlete_entries[[#This Row],[CATEGORY]],Categories_and_entries__2[[#All],[Category]],0),MATCH("Entries",Categories_and_entries__2[[#Headers],[Category]:[Entries]],0))</f>
        <v>5</v>
      </c>
      <c r="L690" s="1">
        <f>COUNTIFS(athlete_entries[CATEGORY],athlete_entries[[#This Row],[CATEGORY]],athlete_entries[Club Full],athlete_entries[[#This Row],[Club Full]])</f>
        <v>1</v>
      </c>
      <c r="M690" s="1" t="str">
        <f>INDEX(Participation_Count_Clubs__24[#All],MATCH(athlete_entries[[#This Row],[Club Full]],Participation_Count_Clubs__24[[#All],[Club Full]],0),MATCH("Club Size Entries",Participation_Count_Clubs__24[#Headers],0))</f>
        <v>M</v>
      </c>
    </row>
    <row r="691" spans="1:13" x14ac:dyDescent="0.25">
      <c r="A691" t="s">
        <v>85</v>
      </c>
      <c r="B691" t="s">
        <v>543</v>
      </c>
      <c r="C691" t="s">
        <v>122</v>
      </c>
      <c r="D691" s="1" t="str">
        <f>VLOOKUP(athlete_entries[[#This Row],[CATEGORY]],Categories!$A$1:$F$106,2,FALSE)</f>
        <v>Individual</v>
      </c>
      <c r="E691" s="1" t="str">
        <f>VLOOKUP(athlete_entries[[#This Row],[CATEGORY]],Categories!$A$1:$F$106,3,FALSE)</f>
        <v>Sparring</v>
      </c>
      <c r="F691" s="1" t="str">
        <f>VLOOKUP(athlete_entries[[#This Row],[CATEGORY]],Categories!$A$1:$F$106,4,FALSE)</f>
        <v>Senior</v>
      </c>
      <c r="G691" s="1" t="str">
        <f>VLOOKUP(athlete_entries[[#This Row],[CATEGORY]],Categories!$A$1:$F$106,5,FALSE)</f>
        <v>Male</v>
      </c>
      <c r="H691" s="1" t="str">
        <f>VLOOKUP(athlete_entries[[#This Row],[CATEGORY]],Categories!$A$1:$F$106,6,FALSE)</f>
        <v>A D01-D06</v>
      </c>
      <c r="I691" s="1" t="str">
        <f t="array" ref="I691">_xlfn.IFNA(INDEX(Results__5[#All],MATCH(athlete_entries[[#This Row],[CATEGORY]]&amp;athlete_entries[[#This Row],[Name]],Results__5[[#All],[Category]]&amp;Results__5[[#All],[Name]],0),MATCH(athlete_entries[[#Headers],[Result]],Results__5[#Headers],0)),"0. None")</f>
        <v>0. None</v>
      </c>
      <c r="J691" s="1" t="str">
        <f>IF(AND(athlete_entries[[#This Row],[Result]]="2. Silver",K691=2),"0. None",IF(AND(athlete_entries[[#This Row],[Result]]="3. Bronze",K691=3),"0. None",athlete_entries[[#This Row],[Result]]))</f>
        <v>0. None</v>
      </c>
      <c r="K691" s="1">
        <f>INDEX(Categories_and_entries__2[[#All],[Category]:[Entries]],MATCH(athlete_entries[[#This Row],[CATEGORY]],Categories_and_entries__2[[#All],[Category]],0),MATCH("Entries",Categories_and_entries__2[[#Headers],[Category]:[Entries]],0))</f>
        <v>12</v>
      </c>
      <c r="L691" s="1">
        <f>COUNTIFS(athlete_entries[CATEGORY],athlete_entries[[#This Row],[CATEGORY]],athlete_entries[Club Full],athlete_entries[[#This Row],[Club Full]])</f>
        <v>1</v>
      </c>
      <c r="M691" s="1" t="str">
        <f>INDEX(Participation_Count_Clubs__24[#All],MATCH(athlete_entries[[#This Row],[Club Full]],Participation_Count_Clubs__24[[#All],[Club Full]],0),MATCH("Club Size Entries",Participation_Count_Clubs__24[#Headers],0))</f>
        <v>M</v>
      </c>
    </row>
    <row r="692" spans="1:13" x14ac:dyDescent="0.25">
      <c r="A692" t="s">
        <v>96</v>
      </c>
      <c r="B692" t="s">
        <v>714</v>
      </c>
      <c r="C692" t="s">
        <v>122</v>
      </c>
      <c r="D692" s="1" t="str">
        <f>VLOOKUP(athlete_entries[[#This Row],[CATEGORY]],Categories!$A$1:$F$106,2,FALSE)</f>
        <v>Individual</v>
      </c>
      <c r="E692" s="1" t="str">
        <f>VLOOKUP(athlete_entries[[#This Row],[CATEGORY]],Categories!$A$1:$F$106,3,FALSE)</f>
        <v>Sparring</v>
      </c>
      <c r="F692" s="1" t="str">
        <f>VLOOKUP(athlete_entries[[#This Row],[CATEGORY]],Categories!$A$1:$F$106,4,FALSE)</f>
        <v>Junior</v>
      </c>
      <c r="G692" s="1" t="str">
        <f>VLOOKUP(athlete_entries[[#This Row],[CATEGORY]],Categories!$A$1:$F$106,5,FALSE)</f>
        <v>Male</v>
      </c>
      <c r="H692" s="1" t="str">
        <f>VLOOKUP(athlete_entries[[#This Row],[CATEGORY]],Categories!$A$1:$F$106,6,FALSE)</f>
        <v>A+B G04-D06</v>
      </c>
      <c r="I692" s="1" t="str">
        <f t="array" ref="I692">_xlfn.IFNA(INDEX(Results__5[#All],MATCH(athlete_entries[[#This Row],[CATEGORY]]&amp;athlete_entries[[#This Row],[Name]],Results__5[[#All],[Category]]&amp;Results__5[[#All],[Name]],0),MATCH(athlete_entries[[#Headers],[Result]],Results__5[#Headers],0)),"0. None")</f>
        <v>0. None</v>
      </c>
      <c r="J692" s="1" t="str">
        <f>IF(AND(athlete_entries[[#This Row],[Result]]="2. Silver",K692=2),"0. None",IF(AND(athlete_entries[[#This Row],[Result]]="3. Bronze",K692=3),"0. None",athlete_entries[[#This Row],[Result]]))</f>
        <v>0. None</v>
      </c>
      <c r="K692" s="1">
        <f>INDEX(Categories_and_entries__2[[#All],[Category]:[Entries]],MATCH(athlete_entries[[#This Row],[CATEGORY]],Categories_and_entries__2[[#All],[Category]],0),MATCH("Entries",Categories_and_entries__2[[#Headers],[Category]:[Entries]],0))</f>
        <v>18</v>
      </c>
      <c r="L692" s="1">
        <f>COUNTIFS(athlete_entries[CATEGORY],athlete_entries[[#This Row],[CATEGORY]],athlete_entries[Club Full],athlete_entries[[#This Row],[Club Full]])</f>
        <v>1</v>
      </c>
      <c r="M692" s="1" t="str">
        <f>INDEX(Participation_Count_Clubs__24[#All],MATCH(athlete_entries[[#This Row],[Club Full]],Participation_Count_Clubs__24[[#All],[Club Full]],0),MATCH("Club Size Entries",Participation_Count_Clubs__24[#Headers],0))</f>
        <v>M</v>
      </c>
    </row>
    <row r="693" spans="1:13" x14ac:dyDescent="0.25">
      <c r="A693" t="s">
        <v>98</v>
      </c>
      <c r="B693" t="s">
        <v>543</v>
      </c>
      <c r="C693" t="s">
        <v>122</v>
      </c>
      <c r="D693" s="1" t="str">
        <f>VLOOKUP(athlete_entries[[#This Row],[CATEGORY]],Categories!$A$1:$F$106,2,FALSE)</f>
        <v>Individual</v>
      </c>
      <c r="E693" s="1" t="str">
        <f>VLOOKUP(athlete_entries[[#This Row],[CATEGORY]],Categories!$A$1:$F$106,3,FALSE)</f>
        <v>Sparring</v>
      </c>
      <c r="F693" s="1" t="str">
        <f>VLOOKUP(athlete_entries[[#This Row],[CATEGORY]],Categories!$A$1:$F$106,4,FALSE)</f>
        <v>Senior</v>
      </c>
      <c r="G693" s="1" t="str">
        <f>VLOOKUP(athlete_entries[[#This Row],[CATEGORY]],Categories!$A$1:$F$106,5,FALSE)</f>
        <v>Male</v>
      </c>
      <c r="H693" s="1" t="str">
        <f>VLOOKUP(athlete_entries[[#This Row],[CATEGORY]],Categories!$A$1:$F$106,6,FALSE)</f>
        <v>A+B G04-D06</v>
      </c>
      <c r="I693" s="1" t="str">
        <f t="array" ref="I693">_xlfn.IFNA(INDEX(Results__5[#All],MATCH(athlete_entries[[#This Row],[CATEGORY]]&amp;athlete_entries[[#This Row],[Name]],Results__5[[#All],[Category]]&amp;Results__5[[#All],[Name]],0),MATCH(athlete_entries[[#Headers],[Result]],Results__5[#Headers],0)),"0. None")</f>
        <v>0. None</v>
      </c>
      <c r="J693" s="1" t="str">
        <f>IF(AND(athlete_entries[[#This Row],[Result]]="2. Silver",K693=2),"0. None",IF(AND(athlete_entries[[#This Row],[Result]]="3. Bronze",K693=3),"0. None",athlete_entries[[#This Row],[Result]]))</f>
        <v>0. None</v>
      </c>
      <c r="K693" s="1">
        <f>INDEX(Categories_and_entries__2[[#All],[Category]:[Entries]],MATCH(athlete_entries[[#This Row],[CATEGORY]],Categories_and_entries__2[[#All],[Category]],0),MATCH("Entries",Categories_and_entries__2[[#Headers],[Category]:[Entries]],0))</f>
        <v>17</v>
      </c>
      <c r="L693" s="1">
        <f>COUNTIFS(athlete_entries[CATEGORY],athlete_entries[[#This Row],[CATEGORY]],athlete_entries[Club Full],athlete_entries[[#This Row],[Club Full]])</f>
        <v>1</v>
      </c>
      <c r="M693" s="1" t="str">
        <f>INDEX(Participation_Count_Clubs__24[#All],MATCH(athlete_entries[[#This Row],[Club Full]],Participation_Count_Clubs__24[[#All],[Club Full]],0),MATCH("Club Size Entries",Participation_Count_Clubs__24[#Headers],0))</f>
        <v>M</v>
      </c>
    </row>
    <row r="694" spans="1:13" x14ac:dyDescent="0.25">
      <c r="A694" t="s">
        <v>22</v>
      </c>
      <c r="B694" t="s">
        <v>542</v>
      </c>
      <c r="C694" t="s">
        <v>458</v>
      </c>
      <c r="D694" s="1" t="str">
        <f>VLOOKUP(athlete_entries[[#This Row],[CATEGORY]],Categories!$A$1:$F$106,2,FALSE)</f>
        <v>Individual</v>
      </c>
      <c r="E694" s="1" t="str">
        <f>VLOOKUP(athlete_entries[[#This Row],[CATEGORY]],Categories!$A$1:$F$106,3,FALSE)</f>
        <v>Patterns</v>
      </c>
      <c r="F694" s="1" t="str">
        <f>VLOOKUP(athlete_entries[[#This Row],[CATEGORY]],Categories!$A$1:$F$106,4,FALSE)</f>
        <v>Senior</v>
      </c>
      <c r="G694" s="1" t="str">
        <f>VLOOKUP(athlete_entries[[#This Row],[CATEGORY]],Categories!$A$1:$F$106,5,FALSE)</f>
        <v>Female</v>
      </c>
      <c r="H694" s="1" t="str">
        <f>VLOOKUP(athlete_entries[[#This Row],[CATEGORY]],Categories!$A$1:$F$106,6,FALSE)</f>
        <v>A D01-D06</v>
      </c>
      <c r="I694" s="1" t="str">
        <f t="array" ref="I694">_xlfn.IFNA(INDEX(Results__5[#All],MATCH(athlete_entries[[#This Row],[CATEGORY]]&amp;athlete_entries[[#This Row],[Name]],Results__5[[#All],[Category]]&amp;Results__5[[#All],[Name]],0),MATCH(athlete_entries[[#Headers],[Result]],Results__5[#Headers],0)),"0. None")</f>
        <v>0. None</v>
      </c>
      <c r="J694" s="1" t="str">
        <f>IF(AND(athlete_entries[[#This Row],[Result]]="2. Silver",K694=2),"0. None",IF(AND(athlete_entries[[#This Row],[Result]]="3. Bronze",K694=3),"0. None",athlete_entries[[#This Row],[Result]]))</f>
        <v>0. None</v>
      </c>
      <c r="K694" s="1">
        <f>INDEX(Categories_and_entries__2[[#All],[Category]:[Entries]],MATCH(athlete_entries[[#This Row],[CATEGORY]],Categories_and_entries__2[[#All],[Category]],0),MATCH("Entries",Categories_and_entries__2[[#Headers],[Category]:[Entries]],0))</f>
        <v>9</v>
      </c>
      <c r="L694" s="1">
        <f>COUNTIFS(athlete_entries[CATEGORY],athlete_entries[[#This Row],[CATEGORY]],athlete_entries[Club Full],athlete_entries[[#This Row],[Club Full]])</f>
        <v>1</v>
      </c>
      <c r="M694" s="1" t="str">
        <f>INDEX(Participation_Count_Clubs__24[#All],MATCH(athlete_entries[[#This Row],[Club Full]],Participation_Count_Clubs__24[[#All],[Club Full]],0),MATCH("Club Size Entries",Participation_Count_Clubs__24[#Headers],0))</f>
        <v>XS</v>
      </c>
    </row>
    <row r="695" spans="1:13" x14ac:dyDescent="0.25">
      <c r="A695" t="s">
        <v>448</v>
      </c>
      <c r="B695" t="s">
        <v>542</v>
      </c>
      <c r="C695" t="s">
        <v>458</v>
      </c>
      <c r="D695" s="1" t="str">
        <f>VLOOKUP(athlete_entries[[#This Row],[CATEGORY]],Categories!$A$1:$F$106,2,FALSE)</f>
        <v>Individual</v>
      </c>
      <c r="E695" s="1" t="str">
        <f>VLOOKUP(athlete_entries[[#This Row],[CATEGORY]],Categories!$A$1:$F$106,3,FALSE)</f>
        <v>Sparring</v>
      </c>
      <c r="F695" s="1" t="str">
        <f>VLOOKUP(athlete_entries[[#This Row],[CATEGORY]],Categories!$A$1:$F$106,4,FALSE)</f>
        <v>Senior</v>
      </c>
      <c r="G695" s="1" t="str">
        <f>VLOOKUP(athlete_entries[[#This Row],[CATEGORY]],Categories!$A$1:$F$106,5,FALSE)</f>
        <v>Female</v>
      </c>
      <c r="H695" s="1" t="str">
        <f>VLOOKUP(athlete_entries[[#This Row],[CATEGORY]],Categories!$A$1:$F$106,6,FALSE)</f>
        <v>A D01-D06</v>
      </c>
      <c r="I695" s="1" t="str">
        <f t="array" ref="I695">_xlfn.IFNA(INDEX(Results__5[#All],MATCH(athlete_entries[[#This Row],[CATEGORY]]&amp;athlete_entries[[#This Row],[Name]],Results__5[[#All],[Category]]&amp;Results__5[[#All],[Name]],0),MATCH(athlete_entries[[#Headers],[Result]],Results__5[#Headers],0)),"0. None")</f>
        <v>0. None</v>
      </c>
      <c r="J695" s="1" t="str">
        <f>IF(AND(athlete_entries[[#This Row],[Result]]="2. Silver",K695=2),"0. None",IF(AND(athlete_entries[[#This Row],[Result]]="3. Bronze",K695=3),"0. None",athlete_entries[[#This Row],[Result]]))</f>
        <v>0. None</v>
      </c>
      <c r="K695" s="1">
        <f>INDEX(Categories_and_entries__2[[#All],[Category]:[Entries]],MATCH(athlete_entries[[#This Row],[CATEGORY]],Categories_and_entries__2[[#All],[Category]],0),MATCH("Entries",Categories_and_entries__2[[#Headers],[Category]:[Entries]],0))</f>
        <v>4</v>
      </c>
      <c r="L695" s="1">
        <f>COUNTIFS(athlete_entries[CATEGORY],athlete_entries[[#This Row],[CATEGORY]],athlete_entries[Club Full],athlete_entries[[#This Row],[Club Full]])</f>
        <v>1</v>
      </c>
      <c r="M695" s="1" t="str">
        <f>INDEX(Participation_Count_Clubs__24[#All],MATCH(athlete_entries[[#This Row],[Club Full]],Participation_Count_Clubs__24[[#All],[Club Full]],0),MATCH("Club Size Entries",Participation_Count_Clubs__24[#Headers],0))</f>
        <v>XS</v>
      </c>
    </row>
    <row r="696" spans="1:13" x14ac:dyDescent="0.25">
      <c r="A696" t="s">
        <v>8</v>
      </c>
      <c r="B696" t="s">
        <v>357</v>
      </c>
      <c r="C696" t="s">
        <v>205</v>
      </c>
      <c r="D696" s="1" t="str">
        <f>VLOOKUP(athlete_entries[[#This Row],[CATEGORY]],Categories!$A$1:$F$106,2,FALSE)</f>
        <v>Individual</v>
      </c>
      <c r="E696" s="1" t="str">
        <f>VLOOKUP(athlete_entries[[#This Row],[CATEGORY]],Categories!$A$1:$F$106,3,FALSE)</f>
        <v>Patterns</v>
      </c>
      <c r="F696" s="1" t="str">
        <f>VLOOKUP(athlete_entries[[#This Row],[CATEGORY]],Categories!$A$1:$F$106,4,FALSE)</f>
        <v>Youth</v>
      </c>
      <c r="G696" s="1" t="str">
        <f>VLOOKUP(athlete_entries[[#This Row],[CATEGORY]],Categories!$A$1:$F$106,5,FALSE)</f>
        <v>Male</v>
      </c>
      <c r="H696" s="1" t="str">
        <f>VLOOKUP(athlete_entries[[#This Row],[CATEGORY]],Categories!$A$1:$F$106,6,FALSE)</f>
        <v>B G04-G01</v>
      </c>
      <c r="I696" s="1" t="str">
        <f t="array" ref="I696">_xlfn.IFNA(INDEX(Results__5[#All],MATCH(athlete_entries[[#This Row],[CATEGORY]]&amp;athlete_entries[[#This Row],[Name]],Results__5[[#All],[Category]]&amp;Results__5[[#All],[Name]],0),MATCH(athlete_entries[[#Headers],[Result]],Results__5[#Headers],0)),"0. None")</f>
        <v>0. None</v>
      </c>
      <c r="J696" s="1" t="str">
        <f>IF(AND(athlete_entries[[#This Row],[Result]]="2. Silver",K696=2),"0. None",IF(AND(athlete_entries[[#This Row],[Result]]="3. Bronze",K696=3),"0. None",athlete_entries[[#This Row],[Result]]))</f>
        <v>0. None</v>
      </c>
      <c r="K696" s="1">
        <f>INDEX(Categories_and_entries__2[[#All],[Category]:[Entries]],MATCH(athlete_entries[[#This Row],[CATEGORY]],Categories_and_entries__2[[#All],[Category]],0),MATCH("Entries",Categories_and_entries__2[[#Headers],[Category]:[Entries]],0))</f>
        <v>19</v>
      </c>
      <c r="L696" s="1">
        <f>COUNTIFS(athlete_entries[CATEGORY],athlete_entries[[#This Row],[CATEGORY]],athlete_entries[Club Full],athlete_entries[[#This Row],[Club Full]])</f>
        <v>2</v>
      </c>
      <c r="M696" s="1" t="str">
        <f>INDEX(Participation_Count_Clubs__24[#All],MATCH(athlete_entries[[#This Row],[Club Full]],Participation_Count_Clubs__24[[#All],[Club Full]],0),MATCH("Club Size Entries",Participation_Count_Clubs__24[#Headers],0))</f>
        <v>M</v>
      </c>
    </row>
    <row r="697" spans="1:13" x14ac:dyDescent="0.25">
      <c r="A697" t="s">
        <v>8</v>
      </c>
      <c r="B697" t="s">
        <v>611</v>
      </c>
      <c r="C697" t="s">
        <v>205</v>
      </c>
      <c r="D697" s="1" t="str">
        <f>VLOOKUP(athlete_entries[[#This Row],[CATEGORY]],Categories!$A$1:$F$106,2,FALSE)</f>
        <v>Individual</v>
      </c>
      <c r="E697" s="1" t="str">
        <f>VLOOKUP(athlete_entries[[#This Row],[CATEGORY]],Categories!$A$1:$F$106,3,FALSE)</f>
        <v>Patterns</v>
      </c>
      <c r="F697" s="1" t="str">
        <f>VLOOKUP(athlete_entries[[#This Row],[CATEGORY]],Categories!$A$1:$F$106,4,FALSE)</f>
        <v>Youth</v>
      </c>
      <c r="G697" s="1" t="str">
        <f>VLOOKUP(athlete_entries[[#This Row],[CATEGORY]],Categories!$A$1:$F$106,5,FALSE)</f>
        <v>Male</v>
      </c>
      <c r="H697" s="1" t="str">
        <f>VLOOKUP(athlete_entries[[#This Row],[CATEGORY]],Categories!$A$1:$F$106,6,FALSE)</f>
        <v>B G04-G01</v>
      </c>
      <c r="I697" s="1" t="str">
        <f t="array" ref="I697">_xlfn.IFNA(INDEX(Results__5[#All],MATCH(athlete_entries[[#This Row],[CATEGORY]]&amp;athlete_entries[[#This Row],[Name]],Results__5[[#All],[Category]]&amp;Results__5[[#All],[Name]],0),MATCH(athlete_entries[[#Headers],[Result]],Results__5[#Headers],0)),"0. None")</f>
        <v>0. None</v>
      </c>
      <c r="J697" s="1" t="str">
        <f>IF(AND(athlete_entries[[#This Row],[Result]]="2. Silver",K697=2),"0. None",IF(AND(athlete_entries[[#This Row],[Result]]="3. Bronze",K697=3),"0. None",athlete_entries[[#This Row],[Result]]))</f>
        <v>0. None</v>
      </c>
      <c r="K697" s="1">
        <f>INDEX(Categories_and_entries__2[[#All],[Category]:[Entries]],MATCH(athlete_entries[[#This Row],[CATEGORY]],Categories_and_entries__2[[#All],[Category]],0),MATCH("Entries",Categories_and_entries__2[[#Headers],[Category]:[Entries]],0))</f>
        <v>19</v>
      </c>
      <c r="L697" s="1">
        <f>COUNTIFS(athlete_entries[CATEGORY],athlete_entries[[#This Row],[CATEGORY]],athlete_entries[Club Full],athlete_entries[[#This Row],[Club Full]])</f>
        <v>2</v>
      </c>
      <c r="M697" s="1" t="str">
        <f>INDEX(Participation_Count_Clubs__24[#All],MATCH(athlete_entries[[#This Row],[Club Full]],Participation_Count_Clubs__24[[#All],[Club Full]],0),MATCH("Club Size Entries",Participation_Count_Clubs__24[#Headers],0))</f>
        <v>M</v>
      </c>
    </row>
    <row r="698" spans="1:13" x14ac:dyDescent="0.25">
      <c r="A698" t="s">
        <v>14</v>
      </c>
      <c r="B698" t="s">
        <v>528</v>
      </c>
      <c r="C698" t="s">
        <v>205</v>
      </c>
      <c r="D698" s="1" t="str">
        <f>VLOOKUP(athlete_entries[[#This Row],[CATEGORY]],Categories!$A$1:$F$106,2,FALSE)</f>
        <v>Individual</v>
      </c>
      <c r="E698" s="1" t="str">
        <f>VLOOKUP(athlete_entries[[#This Row],[CATEGORY]],Categories!$A$1:$F$106,3,FALSE)</f>
        <v>Patterns</v>
      </c>
      <c r="F698" s="1" t="str">
        <f>VLOOKUP(athlete_entries[[#This Row],[CATEGORY]],Categories!$A$1:$F$106,4,FALSE)</f>
        <v>Junior</v>
      </c>
      <c r="G698" s="1" t="str">
        <f>VLOOKUP(athlete_entries[[#This Row],[CATEGORY]],Categories!$A$1:$F$106,5,FALSE)</f>
        <v>Female</v>
      </c>
      <c r="H698" s="1" t="str">
        <f>VLOOKUP(athlete_entries[[#This Row],[CATEGORY]],Categories!$A$1:$F$106,6,FALSE)</f>
        <v>B G04-G01</v>
      </c>
      <c r="I698" s="1" t="str">
        <f t="array" ref="I698">_xlfn.IFNA(INDEX(Results__5[#All],MATCH(athlete_entries[[#This Row],[CATEGORY]]&amp;athlete_entries[[#This Row],[Name]],Results__5[[#All],[Category]]&amp;Results__5[[#All],[Name]],0),MATCH(athlete_entries[[#Headers],[Result]],Results__5[#Headers],0)),"0. None")</f>
        <v>0. None</v>
      </c>
      <c r="J698" s="1" t="str">
        <f>IF(AND(athlete_entries[[#This Row],[Result]]="2. Silver",K698=2),"0. None",IF(AND(athlete_entries[[#This Row],[Result]]="3. Bronze",K698=3),"0. None",athlete_entries[[#This Row],[Result]]))</f>
        <v>0. None</v>
      </c>
      <c r="K698" s="1">
        <f>INDEX(Categories_and_entries__2[[#All],[Category]:[Entries]],MATCH(athlete_entries[[#This Row],[CATEGORY]],Categories_and_entries__2[[#All],[Category]],0),MATCH("Entries",Categories_and_entries__2[[#Headers],[Category]:[Entries]],0))</f>
        <v>7</v>
      </c>
      <c r="L698" s="1">
        <f>COUNTIFS(athlete_entries[CATEGORY],athlete_entries[[#This Row],[CATEGORY]],athlete_entries[Club Full],athlete_entries[[#This Row],[Club Full]])</f>
        <v>2</v>
      </c>
      <c r="M698" s="1" t="str">
        <f>INDEX(Participation_Count_Clubs__24[#All],MATCH(athlete_entries[[#This Row],[Club Full]],Participation_Count_Clubs__24[[#All],[Club Full]],0),MATCH("Club Size Entries",Participation_Count_Clubs__24[#Headers],0))</f>
        <v>M</v>
      </c>
    </row>
    <row r="699" spans="1:13" x14ac:dyDescent="0.25">
      <c r="A699" t="s">
        <v>14</v>
      </c>
      <c r="B699" t="s">
        <v>503</v>
      </c>
      <c r="C699" t="s">
        <v>205</v>
      </c>
      <c r="D699" s="1" t="str">
        <f>VLOOKUP(athlete_entries[[#This Row],[CATEGORY]],Categories!$A$1:$F$106,2,FALSE)</f>
        <v>Individual</v>
      </c>
      <c r="E699" s="1" t="str">
        <f>VLOOKUP(athlete_entries[[#This Row],[CATEGORY]],Categories!$A$1:$F$106,3,FALSE)</f>
        <v>Patterns</v>
      </c>
      <c r="F699" s="1" t="str">
        <f>VLOOKUP(athlete_entries[[#This Row],[CATEGORY]],Categories!$A$1:$F$106,4,FALSE)</f>
        <v>Junior</v>
      </c>
      <c r="G699" s="1" t="str">
        <f>VLOOKUP(athlete_entries[[#This Row],[CATEGORY]],Categories!$A$1:$F$106,5,FALSE)</f>
        <v>Female</v>
      </c>
      <c r="H699" s="1" t="str">
        <f>VLOOKUP(athlete_entries[[#This Row],[CATEGORY]],Categories!$A$1:$F$106,6,FALSE)</f>
        <v>B G04-G01</v>
      </c>
      <c r="I699" s="1" t="str">
        <f t="array" ref="I699">_xlfn.IFNA(INDEX(Results__5[#All],MATCH(athlete_entries[[#This Row],[CATEGORY]]&amp;athlete_entries[[#This Row],[Name]],Results__5[[#All],[Category]]&amp;Results__5[[#All],[Name]],0),MATCH(athlete_entries[[#Headers],[Result]],Results__5[#Headers],0)),"0. None")</f>
        <v>0. None</v>
      </c>
      <c r="J699" s="1" t="str">
        <f>IF(AND(athlete_entries[[#This Row],[Result]]="2. Silver",K699=2),"0. None",IF(AND(athlete_entries[[#This Row],[Result]]="3. Bronze",K699=3),"0. None",athlete_entries[[#This Row],[Result]]))</f>
        <v>0. None</v>
      </c>
      <c r="K699" s="1">
        <f>INDEX(Categories_and_entries__2[[#All],[Category]:[Entries]],MATCH(athlete_entries[[#This Row],[CATEGORY]],Categories_and_entries__2[[#All],[Category]],0),MATCH("Entries",Categories_and_entries__2[[#Headers],[Category]:[Entries]],0))</f>
        <v>7</v>
      </c>
      <c r="L699" s="1">
        <f>COUNTIFS(athlete_entries[CATEGORY],athlete_entries[[#This Row],[CATEGORY]],athlete_entries[Club Full],athlete_entries[[#This Row],[Club Full]])</f>
        <v>2</v>
      </c>
      <c r="M699" s="1" t="str">
        <f>INDEX(Participation_Count_Clubs__24[#All],MATCH(athlete_entries[[#This Row],[Club Full]],Participation_Count_Clubs__24[[#All],[Club Full]],0),MATCH("Club Size Entries",Participation_Count_Clubs__24[#Headers],0))</f>
        <v>M</v>
      </c>
    </row>
    <row r="700" spans="1:13" x14ac:dyDescent="0.25">
      <c r="A700" t="s">
        <v>17</v>
      </c>
      <c r="B700" t="s">
        <v>307</v>
      </c>
      <c r="C700" t="s">
        <v>205</v>
      </c>
      <c r="D700" s="1" t="str">
        <f>VLOOKUP(athlete_entries[[#This Row],[CATEGORY]],Categories!$A$1:$F$106,2,FALSE)</f>
        <v>Individual</v>
      </c>
      <c r="E700" s="1" t="str">
        <f>VLOOKUP(athlete_entries[[#This Row],[CATEGORY]],Categories!$A$1:$F$106,3,FALSE)</f>
        <v>Patterns</v>
      </c>
      <c r="F700" s="1" t="str">
        <f>VLOOKUP(athlete_entries[[#This Row],[CATEGORY]],Categories!$A$1:$F$106,4,FALSE)</f>
        <v>Junior</v>
      </c>
      <c r="G700" s="1" t="str">
        <f>VLOOKUP(athlete_entries[[#This Row],[CATEGORY]],Categories!$A$1:$F$106,5,FALSE)</f>
        <v>Male</v>
      </c>
      <c r="H700" s="1" t="str">
        <f>VLOOKUP(athlete_entries[[#This Row],[CATEGORY]],Categories!$A$1:$F$106,6,FALSE)</f>
        <v>B G04-G01</v>
      </c>
      <c r="I700" s="1" t="str">
        <f t="array" ref="I700">_xlfn.IFNA(INDEX(Results__5[#All],MATCH(athlete_entries[[#This Row],[CATEGORY]]&amp;athlete_entries[[#This Row],[Name]],Results__5[[#All],[Category]]&amp;Results__5[[#All],[Name]],0),MATCH(athlete_entries[[#Headers],[Result]],Results__5[#Headers],0)),"0. None")</f>
        <v>0. None</v>
      </c>
      <c r="J700" s="1" t="str">
        <f>IF(AND(athlete_entries[[#This Row],[Result]]="2. Silver",K700=2),"0. None",IF(AND(athlete_entries[[#This Row],[Result]]="3. Bronze",K700=3),"0. None",athlete_entries[[#This Row],[Result]]))</f>
        <v>0. None</v>
      </c>
      <c r="K700" s="1">
        <f>INDEX(Categories_and_entries__2[[#All],[Category]:[Entries]],MATCH(athlete_entries[[#This Row],[CATEGORY]],Categories_and_entries__2[[#All],[Category]],0),MATCH("Entries",Categories_and_entries__2[[#Headers],[Category]:[Entries]],0))</f>
        <v>13</v>
      </c>
      <c r="L700" s="1">
        <f>COUNTIFS(athlete_entries[CATEGORY],athlete_entries[[#This Row],[CATEGORY]],athlete_entries[Club Full],athlete_entries[[#This Row],[Club Full]])</f>
        <v>3</v>
      </c>
      <c r="M700" s="1" t="str">
        <f>INDEX(Participation_Count_Clubs__24[#All],MATCH(athlete_entries[[#This Row],[Club Full]],Participation_Count_Clubs__24[[#All],[Club Full]],0),MATCH("Club Size Entries",Participation_Count_Clubs__24[#Headers],0))</f>
        <v>M</v>
      </c>
    </row>
    <row r="701" spans="1:13" x14ac:dyDescent="0.25">
      <c r="A701" t="s">
        <v>17</v>
      </c>
      <c r="B701" t="s">
        <v>659</v>
      </c>
      <c r="C701" t="s">
        <v>205</v>
      </c>
      <c r="D701" s="1" t="str">
        <f>VLOOKUP(athlete_entries[[#This Row],[CATEGORY]],Categories!$A$1:$F$106,2,FALSE)</f>
        <v>Individual</v>
      </c>
      <c r="E701" s="1" t="str">
        <f>VLOOKUP(athlete_entries[[#This Row],[CATEGORY]],Categories!$A$1:$F$106,3,FALSE)</f>
        <v>Patterns</v>
      </c>
      <c r="F701" s="1" t="str">
        <f>VLOOKUP(athlete_entries[[#This Row],[CATEGORY]],Categories!$A$1:$F$106,4,FALSE)</f>
        <v>Junior</v>
      </c>
      <c r="G701" s="1" t="str">
        <f>VLOOKUP(athlete_entries[[#This Row],[CATEGORY]],Categories!$A$1:$F$106,5,FALSE)</f>
        <v>Male</v>
      </c>
      <c r="H701" s="1" t="str">
        <f>VLOOKUP(athlete_entries[[#This Row],[CATEGORY]],Categories!$A$1:$F$106,6,FALSE)</f>
        <v>B G04-G01</v>
      </c>
      <c r="I701" s="1" t="str">
        <f t="array" ref="I701">_xlfn.IFNA(INDEX(Results__5[#All],MATCH(athlete_entries[[#This Row],[CATEGORY]]&amp;athlete_entries[[#This Row],[Name]],Results__5[[#All],[Category]]&amp;Results__5[[#All],[Name]],0),MATCH(athlete_entries[[#Headers],[Result]],Results__5[#Headers],0)),"0. None")</f>
        <v>0. None</v>
      </c>
      <c r="J701" s="1" t="str">
        <f>IF(AND(athlete_entries[[#This Row],[Result]]="2. Silver",K701=2),"0. None",IF(AND(athlete_entries[[#This Row],[Result]]="3. Bronze",K701=3),"0. None",athlete_entries[[#This Row],[Result]]))</f>
        <v>0. None</v>
      </c>
      <c r="K701" s="1">
        <f>INDEX(Categories_and_entries__2[[#All],[Category]:[Entries]],MATCH(athlete_entries[[#This Row],[CATEGORY]],Categories_and_entries__2[[#All],[Category]],0),MATCH("Entries",Categories_and_entries__2[[#Headers],[Category]:[Entries]],0))</f>
        <v>13</v>
      </c>
      <c r="L701" s="1">
        <f>COUNTIFS(athlete_entries[CATEGORY],athlete_entries[[#This Row],[CATEGORY]],athlete_entries[Club Full],athlete_entries[[#This Row],[Club Full]])</f>
        <v>3</v>
      </c>
      <c r="M701" s="1" t="str">
        <f>INDEX(Participation_Count_Clubs__24[#All],MATCH(athlete_entries[[#This Row],[Club Full]],Participation_Count_Clubs__24[[#All],[Club Full]],0),MATCH("Club Size Entries",Participation_Count_Clubs__24[#Headers],0))</f>
        <v>M</v>
      </c>
    </row>
    <row r="702" spans="1:13" x14ac:dyDescent="0.25">
      <c r="A702" t="s">
        <v>17</v>
      </c>
      <c r="B702" t="s">
        <v>204</v>
      </c>
      <c r="C702" t="s">
        <v>205</v>
      </c>
      <c r="D702" s="1" t="str">
        <f>VLOOKUP(athlete_entries[[#This Row],[CATEGORY]],Categories!$A$1:$F$106,2,FALSE)</f>
        <v>Individual</v>
      </c>
      <c r="E702" s="1" t="str">
        <f>VLOOKUP(athlete_entries[[#This Row],[CATEGORY]],Categories!$A$1:$F$106,3,FALSE)</f>
        <v>Patterns</v>
      </c>
      <c r="F702" s="1" t="str">
        <f>VLOOKUP(athlete_entries[[#This Row],[CATEGORY]],Categories!$A$1:$F$106,4,FALSE)</f>
        <v>Junior</v>
      </c>
      <c r="G702" s="1" t="str">
        <f>VLOOKUP(athlete_entries[[#This Row],[CATEGORY]],Categories!$A$1:$F$106,5,FALSE)</f>
        <v>Male</v>
      </c>
      <c r="H702" s="1" t="str">
        <f>VLOOKUP(athlete_entries[[#This Row],[CATEGORY]],Categories!$A$1:$F$106,6,FALSE)</f>
        <v>B G04-G01</v>
      </c>
      <c r="I702" s="1" t="str">
        <f t="array" ref="I702">_xlfn.IFNA(INDEX(Results__5[#All],MATCH(athlete_entries[[#This Row],[CATEGORY]]&amp;athlete_entries[[#This Row],[Name]],Results__5[[#All],[Category]]&amp;Results__5[[#All],[Name]],0),MATCH(athlete_entries[[#Headers],[Result]],Results__5[#Headers],0)),"0. None")</f>
        <v>0. None</v>
      </c>
      <c r="J702" s="1" t="str">
        <f>IF(AND(athlete_entries[[#This Row],[Result]]="2. Silver",K702=2),"0. None",IF(AND(athlete_entries[[#This Row],[Result]]="3. Bronze",K702=3),"0. None",athlete_entries[[#This Row],[Result]]))</f>
        <v>0. None</v>
      </c>
      <c r="K702" s="1">
        <f>INDEX(Categories_and_entries__2[[#All],[Category]:[Entries]],MATCH(athlete_entries[[#This Row],[CATEGORY]],Categories_and_entries__2[[#All],[Category]],0),MATCH("Entries",Categories_and_entries__2[[#Headers],[Category]:[Entries]],0))</f>
        <v>13</v>
      </c>
      <c r="L702" s="1">
        <f>COUNTIFS(athlete_entries[CATEGORY],athlete_entries[[#This Row],[CATEGORY]],athlete_entries[Club Full],athlete_entries[[#This Row],[Club Full]])</f>
        <v>3</v>
      </c>
      <c r="M702" s="1" t="str">
        <f>INDEX(Participation_Count_Clubs__24[#All],MATCH(athlete_entries[[#This Row],[Club Full]],Participation_Count_Clubs__24[[#All],[Club Full]],0),MATCH("Club Size Entries",Participation_Count_Clubs__24[#Headers],0))</f>
        <v>M</v>
      </c>
    </row>
    <row r="703" spans="1:13" x14ac:dyDescent="0.25">
      <c r="A703" t="s">
        <v>30</v>
      </c>
      <c r="B703" t="s">
        <v>313</v>
      </c>
      <c r="C703" t="s">
        <v>205</v>
      </c>
      <c r="D703" s="1" t="str">
        <f>VLOOKUP(athlete_entries[[#This Row],[CATEGORY]],Categories!$A$1:$F$106,2,FALSE)</f>
        <v>Individual</v>
      </c>
      <c r="E703" s="1" t="str">
        <f>VLOOKUP(athlete_entries[[#This Row],[CATEGORY]],Categories!$A$1:$F$106,3,FALSE)</f>
        <v>Patterns</v>
      </c>
      <c r="F703" s="1" t="str">
        <f>VLOOKUP(athlete_entries[[#This Row],[CATEGORY]],Categories!$A$1:$F$106,4,FALSE)</f>
        <v>Senior</v>
      </c>
      <c r="G703" s="1" t="str">
        <f>VLOOKUP(athlete_entries[[#This Row],[CATEGORY]],Categories!$A$1:$F$106,5,FALSE)</f>
        <v>Male</v>
      </c>
      <c r="H703" s="1" t="str">
        <f>VLOOKUP(athlete_entries[[#This Row],[CATEGORY]],Categories!$A$1:$F$106,6,FALSE)</f>
        <v>A D01-D06</v>
      </c>
      <c r="I703" s="1" t="str">
        <f t="array" ref="I703">_xlfn.IFNA(INDEX(Results__5[#All],MATCH(athlete_entries[[#This Row],[CATEGORY]]&amp;athlete_entries[[#This Row],[Name]],Results__5[[#All],[Category]]&amp;Results__5[[#All],[Name]],0),MATCH(athlete_entries[[#Headers],[Result]],Results__5[#Headers],0)),"0. None")</f>
        <v>3. Bronze</v>
      </c>
      <c r="J703" s="1" t="str">
        <f>IF(AND(athlete_entries[[#This Row],[Result]]="2. Silver",K703=2),"0. None",IF(AND(athlete_entries[[#This Row],[Result]]="3. Bronze",K703=3),"0. None",athlete_entries[[#This Row],[Result]]))</f>
        <v>3. Bronze</v>
      </c>
      <c r="K703" s="1">
        <f>INDEX(Categories_and_entries__2[[#All],[Category]:[Entries]],MATCH(athlete_entries[[#This Row],[CATEGORY]],Categories_and_entries__2[[#All],[Category]],0),MATCH("Entries",Categories_and_entries__2[[#Headers],[Category]:[Entries]],0))</f>
        <v>5</v>
      </c>
      <c r="L703" s="1">
        <f>COUNTIFS(athlete_entries[CATEGORY],athlete_entries[[#This Row],[CATEGORY]],athlete_entries[Club Full],athlete_entries[[#This Row],[Club Full]])</f>
        <v>1</v>
      </c>
      <c r="M703" s="1" t="str">
        <f>INDEX(Participation_Count_Clubs__24[#All],MATCH(athlete_entries[[#This Row],[Club Full]],Participation_Count_Clubs__24[[#All],[Club Full]],0),MATCH("Club Size Entries",Participation_Count_Clubs__24[#Headers],0))</f>
        <v>M</v>
      </c>
    </row>
    <row r="704" spans="1:13" x14ac:dyDescent="0.25">
      <c r="A704" t="s">
        <v>31</v>
      </c>
      <c r="B704" t="s">
        <v>679</v>
      </c>
      <c r="C704" t="s">
        <v>205</v>
      </c>
      <c r="D704" s="1" t="str">
        <f>VLOOKUP(athlete_entries[[#This Row],[CATEGORY]],Categories!$A$1:$F$106,2,FALSE)</f>
        <v>Individual</v>
      </c>
      <c r="E704" s="1" t="str">
        <f>VLOOKUP(athlete_entries[[#This Row],[CATEGORY]],Categories!$A$1:$F$106,3,FALSE)</f>
        <v>Patterns</v>
      </c>
      <c r="F704" s="1" t="str">
        <f>VLOOKUP(athlete_entries[[#This Row],[CATEGORY]],Categories!$A$1:$F$106,4,FALSE)</f>
        <v>Senior</v>
      </c>
      <c r="G704" s="1" t="str">
        <f>VLOOKUP(athlete_entries[[#This Row],[CATEGORY]],Categories!$A$1:$F$106,5,FALSE)</f>
        <v>Male</v>
      </c>
      <c r="H704" s="1" t="str">
        <f>VLOOKUP(athlete_entries[[#This Row],[CATEGORY]],Categories!$A$1:$F$106,6,FALSE)</f>
        <v>B G04-G01</v>
      </c>
      <c r="I704" s="1" t="str">
        <f t="array" ref="I704">_xlfn.IFNA(INDEX(Results__5[#All],MATCH(athlete_entries[[#This Row],[CATEGORY]]&amp;athlete_entries[[#This Row],[Name]],Results__5[[#All],[Category]]&amp;Results__5[[#All],[Name]],0),MATCH(athlete_entries[[#Headers],[Result]],Results__5[#Headers],0)),"0. None")</f>
        <v>0. None</v>
      </c>
      <c r="J704" s="1" t="str">
        <f>IF(AND(athlete_entries[[#This Row],[Result]]="2. Silver",K704=2),"0. None",IF(AND(athlete_entries[[#This Row],[Result]]="3. Bronze",K704=3),"0. None",athlete_entries[[#This Row],[Result]]))</f>
        <v>0. None</v>
      </c>
      <c r="K704" s="1">
        <f>INDEX(Categories_and_entries__2[[#All],[Category]:[Entries]],MATCH(athlete_entries[[#This Row],[CATEGORY]],Categories_and_entries__2[[#All],[Category]],0),MATCH("Entries",Categories_and_entries__2[[#Headers],[Category]:[Entries]],0))</f>
        <v>8</v>
      </c>
      <c r="L704" s="1">
        <f>COUNTIFS(athlete_entries[CATEGORY],athlete_entries[[#This Row],[CATEGORY]],athlete_entries[Club Full],athlete_entries[[#This Row],[Club Full]])</f>
        <v>1</v>
      </c>
      <c r="M704" s="1" t="str">
        <f>INDEX(Participation_Count_Clubs__24[#All],MATCH(athlete_entries[[#This Row],[Club Full]],Participation_Count_Clubs__24[[#All],[Club Full]],0),MATCH("Club Size Entries",Participation_Count_Clubs__24[#Headers],0))</f>
        <v>M</v>
      </c>
    </row>
    <row r="705" spans="1:13" x14ac:dyDescent="0.25">
      <c r="A705" t="s">
        <v>49</v>
      </c>
      <c r="B705" t="s">
        <v>357</v>
      </c>
      <c r="C705" t="s">
        <v>205</v>
      </c>
      <c r="D705" s="1" t="str">
        <f>VLOOKUP(athlete_entries[[#This Row],[CATEGORY]],Categories!$A$1:$F$106,2,FALSE)</f>
        <v>Individual</v>
      </c>
      <c r="E705" s="1" t="str">
        <f>VLOOKUP(athlete_entries[[#This Row],[CATEGORY]],Categories!$A$1:$F$106,3,FALSE)</f>
        <v>Sparring</v>
      </c>
      <c r="F705" s="1" t="str">
        <f>VLOOKUP(athlete_entries[[#This Row],[CATEGORY]],Categories!$A$1:$F$106,4,FALSE)</f>
        <v>Youth</v>
      </c>
      <c r="G705" s="1" t="str">
        <f>VLOOKUP(athlete_entries[[#This Row],[CATEGORY]],Categories!$A$1:$F$106,5,FALSE)</f>
        <v>Male</v>
      </c>
      <c r="H705" s="1" t="str">
        <f>VLOOKUP(athlete_entries[[#This Row],[CATEGORY]],Categories!$A$1:$F$106,6,FALSE)</f>
        <v>A+B G04-D06</v>
      </c>
      <c r="I705" s="1" t="str">
        <f t="array" ref="I705">_xlfn.IFNA(INDEX(Results__5[#All],MATCH(athlete_entries[[#This Row],[CATEGORY]]&amp;athlete_entries[[#This Row],[Name]],Results__5[[#All],[Category]]&amp;Results__5[[#All],[Name]],0),MATCH(athlete_entries[[#Headers],[Result]],Results__5[#Headers],0)),"0. None")</f>
        <v>3. Bronze</v>
      </c>
      <c r="J705" s="1" t="str">
        <f>IF(AND(athlete_entries[[#This Row],[Result]]="2. Silver",K705=2),"0. None",IF(AND(athlete_entries[[#This Row],[Result]]="3. Bronze",K705=3),"0. None",athlete_entries[[#This Row],[Result]]))</f>
        <v>3. Bronze</v>
      </c>
      <c r="K705" s="1">
        <f>INDEX(Categories_and_entries__2[[#All],[Category]:[Entries]],MATCH(athlete_entries[[#This Row],[CATEGORY]],Categories_and_entries__2[[#All],[Category]],0),MATCH("Entries",Categories_and_entries__2[[#Headers],[Category]:[Entries]],0))</f>
        <v>10</v>
      </c>
      <c r="L705" s="1">
        <f>COUNTIFS(athlete_entries[CATEGORY],athlete_entries[[#This Row],[CATEGORY]],athlete_entries[Club Full],athlete_entries[[#This Row],[Club Full]])</f>
        <v>1</v>
      </c>
      <c r="M705" s="1" t="str">
        <f>INDEX(Participation_Count_Clubs__24[#All],MATCH(athlete_entries[[#This Row],[Club Full]],Participation_Count_Clubs__24[[#All],[Club Full]],0),MATCH("Club Size Entries",Participation_Count_Clubs__24[#Headers],0))</f>
        <v>M</v>
      </c>
    </row>
    <row r="706" spans="1:13" x14ac:dyDescent="0.25">
      <c r="A706" t="s">
        <v>61</v>
      </c>
      <c r="B706" t="s">
        <v>528</v>
      </c>
      <c r="C706" t="s">
        <v>205</v>
      </c>
      <c r="D706" s="1" t="str">
        <f>VLOOKUP(athlete_entries[[#This Row],[CATEGORY]],Categories!$A$1:$F$106,2,FALSE)</f>
        <v>Individual</v>
      </c>
      <c r="E706" s="1" t="str">
        <f>VLOOKUP(athlete_entries[[#This Row],[CATEGORY]],Categories!$A$1:$F$106,3,FALSE)</f>
        <v>Sparring</v>
      </c>
      <c r="F706" s="1" t="str">
        <f>VLOOKUP(athlete_entries[[#This Row],[CATEGORY]],Categories!$A$1:$F$106,4,FALSE)</f>
        <v>Junior</v>
      </c>
      <c r="G706" s="1" t="str">
        <f>VLOOKUP(athlete_entries[[#This Row],[CATEGORY]],Categories!$A$1:$F$106,5,FALSE)</f>
        <v>Female</v>
      </c>
      <c r="H706" s="1" t="str">
        <f>VLOOKUP(athlete_entries[[#This Row],[CATEGORY]],Categories!$A$1:$F$106,6,FALSE)</f>
        <v>A+B G04-D06</v>
      </c>
      <c r="I706" s="1" t="str">
        <f t="array" ref="I706">_xlfn.IFNA(INDEX(Results__5[#All],MATCH(athlete_entries[[#This Row],[CATEGORY]]&amp;athlete_entries[[#This Row],[Name]],Results__5[[#All],[Category]]&amp;Results__5[[#All],[Name]],0),MATCH(athlete_entries[[#Headers],[Result]],Results__5[#Headers],0)),"0. None")</f>
        <v>0. None</v>
      </c>
      <c r="J706" s="1" t="str">
        <f>IF(AND(athlete_entries[[#This Row],[Result]]="2. Silver",K706=2),"0. None",IF(AND(athlete_entries[[#This Row],[Result]]="3. Bronze",K706=3),"0. None",athlete_entries[[#This Row],[Result]]))</f>
        <v>0. None</v>
      </c>
      <c r="K706" s="1">
        <f>INDEX(Categories_and_entries__2[[#All],[Category]:[Entries]],MATCH(athlete_entries[[#This Row],[CATEGORY]],Categories_and_entries__2[[#All],[Category]],0),MATCH("Entries",Categories_and_entries__2[[#Headers],[Category]:[Entries]],0))</f>
        <v>6</v>
      </c>
      <c r="L706" s="1">
        <f>COUNTIFS(athlete_entries[CATEGORY],athlete_entries[[#This Row],[CATEGORY]],athlete_entries[Club Full],athlete_entries[[#This Row],[Club Full]])</f>
        <v>1</v>
      </c>
      <c r="M706" s="1" t="str">
        <f>INDEX(Participation_Count_Clubs__24[#All],MATCH(athlete_entries[[#This Row],[Club Full]],Participation_Count_Clubs__24[[#All],[Club Full]],0),MATCH("Club Size Entries",Participation_Count_Clubs__24[#Headers],0))</f>
        <v>M</v>
      </c>
    </row>
    <row r="707" spans="1:13" x14ac:dyDescent="0.25">
      <c r="A707" t="s">
        <v>74</v>
      </c>
      <c r="B707" t="s">
        <v>307</v>
      </c>
      <c r="C707" t="s">
        <v>205</v>
      </c>
      <c r="D707" s="1" t="str">
        <f>VLOOKUP(athlete_entries[[#This Row],[CATEGORY]],Categories!$A$1:$F$106,2,FALSE)</f>
        <v>Individual</v>
      </c>
      <c r="E707" s="1" t="str">
        <f>VLOOKUP(athlete_entries[[#This Row],[CATEGORY]],Categories!$A$1:$F$106,3,FALSE)</f>
        <v>Sparring</v>
      </c>
      <c r="F707" s="1" t="str">
        <f>VLOOKUP(athlete_entries[[#This Row],[CATEGORY]],Categories!$A$1:$F$106,4,FALSE)</f>
        <v>Junior</v>
      </c>
      <c r="G707" s="1" t="str">
        <f>VLOOKUP(athlete_entries[[#This Row],[CATEGORY]],Categories!$A$1:$F$106,5,FALSE)</f>
        <v>Male</v>
      </c>
      <c r="H707" s="1" t="str">
        <f>VLOOKUP(athlete_entries[[#This Row],[CATEGORY]],Categories!$A$1:$F$106,6,FALSE)</f>
        <v>B G04-G01</v>
      </c>
      <c r="I707" s="1" t="str">
        <f t="array" ref="I707">_xlfn.IFNA(INDEX(Results__5[#All],MATCH(athlete_entries[[#This Row],[CATEGORY]]&amp;athlete_entries[[#This Row],[Name]],Results__5[[#All],[Category]]&amp;Results__5[[#All],[Name]],0),MATCH(athlete_entries[[#Headers],[Result]],Results__5[#Headers],0)),"0. None")</f>
        <v>2. Silver</v>
      </c>
      <c r="J707" s="1" t="str">
        <f>IF(AND(athlete_entries[[#This Row],[Result]]="2. Silver",K707=2),"0. None",IF(AND(athlete_entries[[#This Row],[Result]]="3. Bronze",K707=3),"0. None",athlete_entries[[#This Row],[Result]]))</f>
        <v>2. Silver</v>
      </c>
      <c r="K707" s="1">
        <f>INDEX(Categories_and_entries__2[[#All],[Category]:[Entries]],MATCH(athlete_entries[[#This Row],[CATEGORY]],Categories_and_entries__2[[#All],[Category]],0),MATCH("Entries",Categories_and_entries__2[[#Headers],[Category]:[Entries]],0))</f>
        <v>3</v>
      </c>
      <c r="L707" s="1">
        <f>COUNTIFS(athlete_entries[CATEGORY],athlete_entries[[#This Row],[CATEGORY]],athlete_entries[Club Full],athlete_entries[[#This Row],[Club Full]])</f>
        <v>1</v>
      </c>
      <c r="M707" s="1" t="str">
        <f>INDEX(Participation_Count_Clubs__24[#All],MATCH(athlete_entries[[#This Row],[Club Full]],Participation_Count_Clubs__24[[#All],[Club Full]],0),MATCH("Club Size Entries",Participation_Count_Clubs__24[#Headers],0))</f>
        <v>M</v>
      </c>
    </row>
    <row r="708" spans="1:13" x14ac:dyDescent="0.25">
      <c r="A708" t="s">
        <v>75</v>
      </c>
      <c r="B708" t="s">
        <v>659</v>
      </c>
      <c r="C708" t="s">
        <v>205</v>
      </c>
      <c r="D708" s="1" t="str">
        <f>VLOOKUP(athlete_entries[[#This Row],[CATEGORY]],Categories!$A$1:$F$106,2,FALSE)</f>
        <v>Individual</v>
      </c>
      <c r="E708" s="1" t="str">
        <f>VLOOKUP(athlete_entries[[#This Row],[CATEGORY]],Categories!$A$1:$F$106,3,FALSE)</f>
        <v>Sparring</v>
      </c>
      <c r="F708" s="1" t="str">
        <f>VLOOKUP(athlete_entries[[#This Row],[CATEGORY]],Categories!$A$1:$F$106,4,FALSE)</f>
        <v>Junior</v>
      </c>
      <c r="G708" s="1" t="str">
        <f>VLOOKUP(athlete_entries[[#This Row],[CATEGORY]],Categories!$A$1:$F$106,5,FALSE)</f>
        <v>Male</v>
      </c>
      <c r="H708" s="1" t="str">
        <f>VLOOKUP(athlete_entries[[#This Row],[CATEGORY]],Categories!$A$1:$F$106,6,FALSE)</f>
        <v>B G04-G01</v>
      </c>
      <c r="I708" s="1" t="str">
        <f t="array" ref="I708">_xlfn.IFNA(INDEX(Results__5[#All],MATCH(athlete_entries[[#This Row],[CATEGORY]]&amp;athlete_entries[[#This Row],[Name]],Results__5[[#All],[Category]]&amp;Results__5[[#All],[Name]],0),MATCH(athlete_entries[[#Headers],[Result]],Results__5[#Headers],0)),"0. None")</f>
        <v>0. None</v>
      </c>
      <c r="J708" s="1" t="str">
        <f>IF(AND(athlete_entries[[#This Row],[Result]]="2. Silver",K708=2),"0. None",IF(AND(athlete_entries[[#This Row],[Result]]="3. Bronze",K708=3),"0. None",athlete_entries[[#This Row],[Result]]))</f>
        <v>0. None</v>
      </c>
      <c r="K708" s="1">
        <f>INDEX(Categories_and_entries__2[[#All],[Category]:[Entries]],MATCH(athlete_entries[[#This Row],[CATEGORY]],Categories_and_entries__2[[#All],[Category]],0),MATCH("Entries",Categories_and_entries__2[[#Headers],[Category]:[Entries]],0))</f>
        <v>4</v>
      </c>
      <c r="L708" s="1">
        <f>COUNTIFS(athlete_entries[CATEGORY],athlete_entries[[#This Row],[CATEGORY]],athlete_entries[Club Full],athlete_entries[[#This Row],[Club Full]])</f>
        <v>2</v>
      </c>
      <c r="M708" s="1" t="str">
        <f>INDEX(Participation_Count_Clubs__24[#All],MATCH(athlete_entries[[#This Row],[Club Full]],Participation_Count_Clubs__24[[#All],[Club Full]],0),MATCH("Club Size Entries",Participation_Count_Clubs__24[#Headers],0))</f>
        <v>M</v>
      </c>
    </row>
    <row r="709" spans="1:13" x14ac:dyDescent="0.25">
      <c r="A709" t="s">
        <v>75</v>
      </c>
      <c r="B709" t="s">
        <v>204</v>
      </c>
      <c r="C709" t="s">
        <v>205</v>
      </c>
      <c r="D709" s="1" t="str">
        <f>VLOOKUP(athlete_entries[[#This Row],[CATEGORY]],Categories!$A$1:$F$106,2,FALSE)</f>
        <v>Individual</v>
      </c>
      <c r="E709" s="1" t="str">
        <f>VLOOKUP(athlete_entries[[#This Row],[CATEGORY]],Categories!$A$1:$F$106,3,FALSE)</f>
        <v>Sparring</v>
      </c>
      <c r="F709" s="1" t="str">
        <f>VLOOKUP(athlete_entries[[#This Row],[CATEGORY]],Categories!$A$1:$F$106,4,FALSE)</f>
        <v>Junior</v>
      </c>
      <c r="G709" s="1" t="str">
        <f>VLOOKUP(athlete_entries[[#This Row],[CATEGORY]],Categories!$A$1:$F$106,5,FALSE)</f>
        <v>Male</v>
      </c>
      <c r="H709" s="1" t="str">
        <f>VLOOKUP(athlete_entries[[#This Row],[CATEGORY]],Categories!$A$1:$F$106,6,FALSE)</f>
        <v>B G04-G01</v>
      </c>
      <c r="I709" s="1" t="str">
        <f t="array" ref="I709">_xlfn.IFNA(INDEX(Results__5[#All],MATCH(athlete_entries[[#This Row],[CATEGORY]]&amp;athlete_entries[[#This Row],[Name]],Results__5[[#All],[Category]]&amp;Results__5[[#All],[Name]],0),MATCH(athlete_entries[[#Headers],[Result]],Results__5[#Headers],0)),"0. None")</f>
        <v>1. Gold</v>
      </c>
      <c r="J709" s="1" t="str">
        <f>IF(AND(athlete_entries[[#This Row],[Result]]="2. Silver",K709=2),"0. None",IF(AND(athlete_entries[[#This Row],[Result]]="3. Bronze",K709=3),"0. None",athlete_entries[[#This Row],[Result]]))</f>
        <v>1. Gold</v>
      </c>
      <c r="K709" s="1">
        <f>INDEX(Categories_and_entries__2[[#All],[Category]:[Entries]],MATCH(athlete_entries[[#This Row],[CATEGORY]],Categories_and_entries__2[[#All],[Category]],0),MATCH("Entries",Categories_and_entries__2[[#Headers],[Category]:[Entries]],0))</f>
        <v>4</v>
      </c>
      <c r="L709" s="1">
        <f>COUNTIFS(athlete_entries[CATEGORY],athlete_entries[[#This Row],[CATEGORY]],athlete_entries[Club Full],athlete_entries[[#This Row],[Club Full]])</f>
        <v>2</v>
      </c>
      <c r="M709" s="1" t="str">
        <f>INDEX(Participation_Count_Clubs__24[#All],MATCH(athlete_entries[[#This Row],[Club Full]],Participation_Count_Clubs__24[[#All],[Club Full]],0),MATCH("Club Size Entries",Participation_Count_Clubs__24[#Headers],0))</f>
        <v>M</v>
      </c>
    </row>
    <row r="710" spans="1:13" x14ac:dyDescent="0.25">
      <c r="A710" t="s">
        <v>83</v>
      </c>
      <c r="B710" t="s">
        <v>313</v>
      </c>
      <c r="C710" t="s">
        <v>205</v>
      </c>
      <c r="D710" s="1" t="str">
        <f>VLOOKUP(athlete_entries[[#This Row],[CATEGORY]],Categories!$A$1:$F$106,2,FALSE)</f>
        <v>Individual</v>
      </c>
      <c r="E710" s="1" t="str">
        <f>VLOOKUP(athlete_entries[[#This Row],[CATEGORY]],Categories!$A$1:$F$106,3,FALSE)</f>
        <v>Sparring</v>
      </c>
      <c r="F710" s="1" t="str">
        <f>VLOOKUP(athlete_entries[[#This Row],[CATEGORY]],Categories!$A$1:$F$106,4,FALSE)</f>
        <v>Senior</v>
      </c>
      <c r="G710" s="1" t="str">
        <f>VLOOKUP(athlete_entries[[#This Row],[CATEGORY]],Categories!$A$1:$F$106,5,FALSE)</f>
        <v>Male</v>
      </c>
      <c r="H710" s="1" t="str">
        <f>VLOOKUP(athlete_entries[[#This Row],[CATEGORY]],Categories!$A$1:$F$106,6,FALSE)</f>
        <v>A+B G04-D06</v>
      </c>
      <c r="I710" s="1" t="str">
        <f t="array" ref="I710">_xlfn.IFNA(INDEX(Results__5[#All],MATCH(athlete_entries[[#This Row],[CATEGORY]]&amp;athlete_entries[[#This Row],[Name]],Results__5[[#All],[Category]]&amp;Results__5[[#All],[Name]],0),MATCH(athlete_entries[[#Headers],[Result]],Results__5[#Headers],0)),"0. None")</f>
        <v>2. Silver</v>
      </c>
      <c r="J710" s="1" t="str">
        <f>IF(AND(athlete_entries[[#This Row],[Result]]="2. Silver",K710=2),"0. None",IF(AND(athlete_entries[[#This Row],[Result]]="3. Bronze",K710=3),"0. None",athlete_entries[[#This Row],[Result]]))</f>
        <v>2. Silver</v>
      </c>
      <c r="K710" s="1">
        <f>INDEX(Categories_and_entries__2[[#All],[Category]:[Entries]],MATCH(athlete_entries[[#This Row],[CATEGORY]],Categories_and_entries__2[[#All],[Category]],0),MATCH("Entries",Categories_and_entries__2[[#Headers],[Category]:[Entries]],0))</f>
        <v>3</v>
      </c>
      <c r="L710" s="1">
        <f>COUNTIFS(athlete_entries[CATEGORY],athlete_entries[[#This Row],[CATEGORY]],athlete_entries[Club Full],athlete_entries[[#This Row],[Club Full]])</f>
        <v>1</v>
      </c>
      <c r="M710" s="1" t="str">
        <f>INDEX(Participation_Count_Clubs__24[#All],MATCH(athlete_entries[[#This Row],[Club Full]],Participation_Count_Clubs__24[[#All],[Club Full]],0),MATCH("Club Size Entries",Participation_Count_Clubs__24[#Headers],0))</f>
        <v>M</v>
      </c>
    </row>
    <row r="711" spans="1:13" x14ac:dyDescent="0.25">
      <c r="A711" t="s">
        <v>87</v>
      </c>
      <c r="B711" t="s">
        <v>679</v>
      </c>
      <c r="C711" t="s">
        <v>205</v>
      </c>
      <c r="D711" s="1" t="str">
        <f>VLOOKUP(athlete_entries[[#This Row],[CATEGORY]],Categories!$A$1:$F$106,2,FALSE)</f>
        <v>Individual</v>
      </c>
      <c r="E711" s="1" t="str">
        <f>VLOOKUP(athlete_entries[[#This Row],[CATEGORY]],Categories!$A$1:$F$106,3,FALSE)</f>
        <v>Sparring</v>
      </c>
      <c r="F711" s="1" t="str">
        <f>VLOOKUP(athlete_entries[[#This Row],[CATEGORY]],Categories!$A$1:$F$106,4,FALSE)</f>
        <v>Senior</v>
      </c>
      <c r="G711" s="1" t="str">
        <f>VLOOKUP(athlete_entries[[#This Row],[CATEGORY]],Categories!$A$1:$F$106,5,FALSE)</f>
        <v>Male</v>
      </c>
      <c r="H711" s="1" t="str">
        <f>VLOOKUP(athlete_entries[[#This Row],[CATEGORY]],Categories!$A$1:$F$106,6,FALSE)</f>
        <v>A+B G04-D06</v>
      </c>
      <c r="I711" s="1" t="str">
        <f t="array" ref="I711">_xlfn.IFNA(INDEX(Results__5[#All],MATCH(athlete_entries[[#This Row],[CATEGORY]]&amp;athlete_entries[[#This Row],[Name]],Results__5[[#All],[Category]]&amp;Results__5[[#All],[Name]],0),MATCH(athlete_entries[[#Headers],[Result]],Results__5[#Headers],0)),"0. None")</f>
        <v>0. None</v>
      </c>
      <c r="J711" s="1" t="str">
        <f>IF(AND(athlete_entries[[#This Row],[Result]]="2. Silver",K711=2),"0. None",IF(AND(athlete_entries[[#This Row],[Result]]="3. Bronze",K711=3),"0. None",athlete_entries[[#This Row],[Result]]))</f>
        <v>0. None</v>
      </c>
      <c r="K711" s="1">
        <f>INDEX(Categories_and_entries__2[[#All],[Category]:[Entries]],MATCH(athlete_entries[[#This Row],[CATEGORY]],Categories_and_entries__2[[#All],[Category]],0),MATCH("Entries",Categories_and_entries__2[[#Headers],[Category]:[Entries]],0))</f>
        <v>9</v>
      </c>
      <c r="L711" s="1">
        <f>COUNTIFS(athlete_entries[CATEGORY],athlete_entries[[#This Row],[CATEGORY]],athlete_entries[Club Full],athlete_entries[[#This Row],[Club Full]])</f>
        <v>1</v>
      </c>
      <c r="M711" s="1" t="str">
        <f>INDEX(Participation_Count_Clubs__24[#All],MATCH(athlete_entries[[#This Row],[Club Full]],Participation_Count_Clubs__24[[#All],[Club Full]],0),MATCH("Club Size Entries",Participation_Count_Clubs__24[#Headers],0))</f>
        <v>M</v>
      </c>
    </row>
    <row r="712" spans="1:13" x14ac:dyDescent="0.25">
      <c r="A712" t="s">
        <v>99</v>
      </c>
      <c r="B712" t="s">
        <v>528</v>
      </c>
      <c r="C712" t="s">
        <v>205</v>
      </c>
      <c r="D712" s="1" t="str">
        <f>VLOOKUP(athlete_entries[[#This Row],[CATEGORY]],Categories!$A$1:$F$106,2,FALSE)</f>
        <v>Individual</v>
      </c>
      <c r="E712" s="1" t="str">
        <f>VLOOKUP(athlete_entries[[#This Row],[CATEGORY]],Categories!$A$1:$F$106,3,FALSE)</f>
        <v>Power</v>
      </c>
      <c r="F712" s="1" t="str">
        <f>VLOOKUP(athlete_entries[[#This Row],[CATEGORY]],Categories!$A$1:$F$106,4,FALSE)</f>
        <v>Junior</v>
      </c>
      <c r="G712" s="1" t="str">
        <f>VLOOKUP(athlete_entries[[#This Row],[CATEGORY]],Categories!$A$1:$F$106,5,FALSE)</f>
        <v>Female</v>
      </c>
      <c r="H712" s="1" t="str">
        <f>VLOOKUP(athlete_entries[[#This Row],[CATEGORY]],Categories!$A$1:$F$106,6,FALSE)</f>
        <v>A+B G04-D06</v>
      </c>
      <c r="I712" s="1" t="str">
        <f t="array" ref="I712">_xlfn.IFNA(INDEX(Results__5[#All],MATCH(athlete_entries[[#This Row],[CATEGORY]]&amp;athlete_entries[[#This Row],[Name]],Results__5[[#All],[Category]]&amp;Results__5[[#All],[Name]],0),MATCH(athlete_entries[[#Headers],[Result]],Results__5[#Headers],0)),"0. None")</f>
        <v>0. None</v>
      </c>
      <c r="J712" s="1" t="str">
        <f>IF(AND(athlete_entries[[#This Row],[Result]]="2. Silver",K712=2),"0. None",IF(AND(athlete_entries[[#This Row],[Result]]="3. Bronze",K712=3),"0. None",athlete_entries[[#This Row],[Result]]))</f>
        <v>0. None</v>
      </c>
      <c r="K712" s="1">
        <f>INDEX(Categories_and_entries__2[[#All],[Category]:[Entries]],MATCH(athlete_entries[[#This Row],[CATEGORY]],Categories_and_entries__2[[#All],[Category]],0),MATCH("Entries",Categories_and_entries__2[[#Headers],[Category]:[Entries]],0))</f>
        <v>7</v>
      </c>
      <c r="L712" s="1">
        <f>COUNTIFS(athlete_entries[CATEGORY],athlete_entries[[#This Row],[CATEGORY]],athlete_entries[Club Full],athlete_entries[[#This Row],[Club Full]])</f>
        <v>2</v>
      </c>
      <c r="M712" s="1" t="str">
        <f>INDEX(Participation_Count_Clubs__24[#All],MATCH(athlete_entries[[#This Row],[Club Full]],Participation_Count_Clubs__24[[#All],[Club Full]],0),MATCH("Club Size Entries",Participation_Count_Clubs__24[#Headers],0))</f>
        <v>M</v>
      </c>
    </row>
    <row r="713" spans="1:13" x14ac:dyDescent="0.25">
      <c r="A713" t="s">
        <v>99</v>
      </c>
      <c r="B713" t="s">
        <v>503</v>
      </c>
      <c r="C713" t="s">
        <v>205</v>
      </c>
      <c r="D713" s="1" t="str">
        <f>VLOOKUP(athlete_entries[[#This Row],[CATEGORY]],Categories!$A$1:$F$106,2,FALSE)</f>
        <v>Individual</v>
      </c>
      <c r="E713" s="1" t="str">
        <f>VLOOKUP(athlete_entries[[#This Row],[CATEGORY]],Categories!$A$1:$F$106,3,FALSE)</f>
        <v>Power</v>
      </c>
      <c r="F713" s="1" t="str">
        <f>VLOOKUP(athlete_entries[[#This Row],[CATEGORY]],Categories!$A$1:$F$106,4,FALSE)</f>
        <v>Junior</v>
      </c>
      <c r="G713" s="1" t="str">
        <f>VLOOKUP(athlete_entries[[#This Row],[CATEGORY]],Categories!$A$1:$F$106,5,FALSE)</f>
        <v>Female</v>
      </c>
      <c r="H713" s="1" t="str">
        <f>VLOOKUP(athlete_entries[[#This Row],[CATEGORY]],Categories!$A$1:$F$106,6,FALSE)</f>
        <v>A+B G04-D06</v>
      </c>
      <c r="I713" s="1" t="str">
        <f t="array" ref="I713">_xlfn.IFNA(INDEX(Results__5[#All],MATCH(athlete_entries[[#This Row],[CATEGORY]]&amp;athlete_entries[[#This Row],[Name]],Results__5[[#All],[Category]]&amp;Results__5[[#All],[Name]],0),MATCH(athlete_entries[[#Headers],[Result]],Results__5[#Headers],0)),"0. None")</f>
        <v>0. None</v>
      </c>
      <c r="J713" s="1" t="str">
        <f>IF(AND(athlete_entries[[#This Row],[Result]]="2. Silver",K713=2),"0. None",IF(AND(athlete_entries[[#This Row],[Result]]="3. Bronze",K713=3),"0. None",athlete_entries[[#This Row],[Result]]))</f>
        <v>0. None</v>
      </c>
      <c r="K713" s="1">
        <f>INDEX(Categories_and_entries__2[[#All],[Category]:[Entries]],MATCH(athlete_entries[[#This Row],[CATEGORY]],Categories_and_entries__2[[#All],[Category]],0),MATCH("Entries",Categories_and_entries__2[[#Headers],[Category]:[Entries]],0))</f>
        <v>7</v>
      </c>
      <c r="L713" s="1">
        <f>COUNTIFS(athlete_entries[CATEGORY],athlete_entries[[#This Row],[CATEGORY]],athlete_entries[Club Full],athlete_entries[[#This Row],[Club Full]])</f>
        <v>2</v>
      </c>
      <c r="M713" s="1" t="str">
        <f>INDEX(Participation_Count_Clubs__24[#All],MATCH(athlete_entries[[#This Row],[Club Full]],Participation_Count_Clubs__24[[#All],[Club Full]],0),MATCH("Club Size Entries",Participation_Count_Clubs__24[#Headers],0))</f>
        <v>M</v>
      </c>
    </row>
    <row r="714" spans="1:13" x14ac:dyDescent="0.25">
      <c r="A714" t="s">
        <v>100</v>
      </c>
      <c r="B714" t="s">
        <v>307</v>
      </c>
      <c r="C714" t="s">
        <v>205</v>
      </c>
      <c r="D714" s="1" t="str">
        <f>VLOOKUP(athlete_entries[[#This Row],[CATEGORY]],Categories!$A$1:$F$106,2,FALSE)</f>
        <v>Individual</v>
      </c>
      <c r="E714" s="1" t="str">
        <f>VLOOKUP(athlete_entries[[#This Row],[CATEGORY]],Categories!$A$1:$F$106,3,FALSE)</f>
        <v>Power</v>
      </c>
      <c r="F714" s="1" t="str">
        <f>VLOOKUP(athlete_entries[[#This Row],[CATEGORY]],Categories!$A$1:$F$106,4,FALSE)</f>
        <v>Junior</v>
      </c>
      <c r="G714" s="1" t="str">
        <f>VLOOKUP(athlete_entries[[#This Row],[CATEGORY]],Categories!$A$1:$F$106,5,FALSE)</f>
        <v>Male</v>
      </c>
      <c r="H714" s="1" t="str">
        <f>VLOOKUP(athlete_entries[[#This Row],[CATEGORY]],Categories!$A$1:$F$106,6,FALSE)</f>
        <v>A+B G04-D06</v>
      </c>
      <c r="I714" s="1" t="str">
        <f t="array" ref="I714">_xlfn.IFNA(INDEX(Results__5[#All],MATCH(athlete_entries[[#This Row],[CATEGORY]]&amp;athlete_entries[[#This Row],[Name]],Results__5[[#All],[Category]]&amp;Results__5[[#All],[Name]],0),MATCH(athlete_entries[[#Headers],[Result]],Results__5[#Headers],0)),"0. None")</f>
        <v>0. None</v>
      </c>
      <c r="J714" s="1" t="str">
        <f>IF(AND(athlete_entries[[#This Row],[Result]]="2. Silver",K714=2),"0. None",IF(AND(athlete_entries[[#This Row],[Result]]="3. Bronze",K714=3),"0. None",athlete_entries[[#This Row],[Result]]))</f>
        <v>0. None</v>
      </c>
      <c r="K714" s="1">
        <f>INDEX(Categories_and_entries__2[[#All],[Category]:[Entries]],MATCH(athlete_entries[[#This Row],[CATEGORY]],Categories_and_entries__2[[#All],[Category]],0),MATCH("Entries",Categories_and_entries__2[[#Headers],[Category]:[Entries]],0))</f>
        <v>12</v>
      </c>
      <c r="L714" s="1">
        <f>COUNTIFS(athlete_entries[CATEGORY],athlete_entries[[#This Row],[CATEGORY]],athlete_entries[Club Full],athlete_entries[[#This Row],[Club Full]])</f>
        <v>3</v>
      </c>
      <c r="M714" s="1" t="str">
        <f>INDEX(Participation_Count_Clubs__24[#All],MATCH(athlete_entries[[#This Row],[Club Full]],Participation_Count_Clubs__24[[#All],[Club Full]],0),MATCH("Club Size Entries",Participation_Count_Clubs__24[#Headers],0))</f>
        <v>M</v>
      </c>
    </row>
    <row r="715" spans="1:13" x14ac:dyDescent="0.25">
      <c r="A715" t="s">
        <v>100</v>
      </c>
      <c r="B715" t="s">
        <v>659</v>
      </c>
      <c r="C715" t="s">
        <v>205</v>
      </c>
      <c r="D715" s="1" t="str">
        <f>VLOOKUP(athlete_entries[[#This Row],[CATEGORY]],Categories!$A$1:$F$106,2,FALSE)</f>
        <v>Individual</v>
      </c>
      <c r="E715" s="1" t="str">
        <f>VLOOKUP(athlete_entries[[#This Row],[CATEGORY]],Categories!$A$1:$F$106,3,FALSE)</f>
        <v>Power</v>
      </c>
      <c r="F715" s="1" t="str">
        <f>VLOOKUP(athlete_entries[[#This Row],[CATEGORY]],Categories!$A$1:$F$106,4,FALSE)</f>
        <v>Junior</v>
      </c>
      <c r="G715" s="1" t="str">
        <f>VLOOKUP(athlete_entries[[#This Row],[CATEGORY]],Categories!$A$1:$F$106,5,FALSE)</f>
        <v>Male</v>
      </c>
      <c r="H715" s="1" t="str">
        <f>VLOOKUP(athlete_entries[[#This Row],[CATEGORY]],Categories!$A$1:$F$106,6,FALSE)</f>
        <v>A+B G04-D06</v>
      </c>
      <c r="I715" s="1" t="str">
        <f t="array" ref="I715">_xlfn.IFNA(INDEX(Results__5[#All],MATCH(athlete_entries[[#This Row],[CATEGORY]]&amp;athlete_entries[[#This Row],[Name]],Results__5[[#All],[Category]]&amp;Results__5[[#All],[Name]],0),MATCH(athlete_entries[[#Headers],[Result]],Results__5[#Headers],0)),"0. None")</f>
        <v>0. None</v>
      </c>
      <c r="J715" s="1" t="str">
        <f>IF(AND(athlete_entries[[#This Row],[Result]]="2. Silver",K715=2),"0. None",IF(AND(athlete_entries[[#This Row],[Result]]="3. Bronze",K715=3),"0. None",athlete_entries[[#This Row],[Result]]))</f>
        <v>0. None</v>
      </c>
      <c r="K715" s="1">
        <f>INDEX(Categories_and_entries__2[[#All],[Category]:[Entries]],MATCH(athlete_entries[[#This Row],[CATEGORY]],Categories_and_entries__2[[#All],[Category]],0),MATCH("Entries",Categories_and_entries__2[[#Headers],[Category]:[Entries]],0))</f>
        <v>12</v>
      </c>
      <c r="L715" s="1">
        <f>COUNTIFS(athlete_entries[CATEGORY],athlete_entries[[#This Row],[CATEGORY]],athlete_entries[Club Full],athlete_entries[[#This Row],[Club Full]])</f>
        <v>3</v>
      </c>
      <c r="M715" s="1" t="str">
        <f>INDEX(Participation_Count_Clubs__24[#All],MATCH(athlete_entries[[#This Row],[Club Full]],Participation_Count_Clubs__24[[#All],[Club Full]],0),MATCH("Club Size Entries",Participation_Count_Clubs__24[#Headers],0))</f>
        <v>M</v>
      </c>
    </row>
    <row r="716" spans="1:13" x14ac:dyDescent="0.25">
      <c r="A716" t="s">
        <v>100</v>
      </c>
      <c r="B716" t="s">
        <v>204</v>
      </c>
      <c r="C716" t="s">
        <v>205</v>
      </c>
      <c r="D716" s="1" t="str">
        <f>VLOOKUP(athlete_entries[[#This Row],[CATEGORY]],Categories!$A$1:$F$106,2,FALSE)</f>
        <v>Individual</v>
      </c>
      <c r="E716" s="1" t="str">
        <f>VLOOKUP(athlete_entries[[#This Row],[CATEGORY]],Categories!$A$1:$F$106,3,FALSE)</f>
        <v>Power</v>
      </c>
      <c r="F716" s="1" t="str">
        <f>VLOOKUP(athlete_entries[[#This Row],[CATEGORY]],Categories!$A$1:$F$106,4,FALSE)</f>
        <v>Junior</v>
      </c>
      <c r="G716" s="1" t="str">
        <f>VLOOKUP(athlete_entries[[#This Row],[CATEGORY]],Categories!$A$1:$F$106,5,FALSE)</f>
        <v>Male</v>
      </c>
      <c r="H716" s="1" t="str">
        <f>VLOOKUP(athlete_entries[[#This Row],[CATEGORY]],Categories!$A$1:$F$106,6,FALSE)</f>
        <v>A+B G04-D06</v>
      </c>
      <c r="I716" s="1" t="str">
        <f t="array" ref="I716">_xlfn.IFNA(INDEX(Results__5[#All],MATCH(athlete_entries[[#This Row],[CATEGORY]]&amp;athlete_entries[[#This Row],[Name]],Results__5[[#All],[Category]]&amp;Results__5[[#All],[Name]],0),MATCH(athlete_entries[[#Headers],[Result]],Results__5[#Headers],0)),"0. None")</f>
        <v>0. None</v>
      </c>
      <c r="J716" s="1" t="str">
        <f>IF(AND(athlete_entries[[#This Row],[Result]]="2. Silver",K716=2),"0. None",IF(AND(athlete_entries[[#This Row],[Result]]="3. Bronze",K716=3),"0. None",athlete_entries[[#This Row],[Result]]))</f>
        <v>0. None</v>
      </c>
      <c r="K716" s="1">
        <f>INDEX(Categories_and_entries__2[[#All],[Category]:[Entries]],MATCH(athlete_entries[[#This Row],[CATEGORY]],Categories_and_entries__2[[#All],[Category]],0),MATCH("Entries",Categories_and_entries__2[[#Headers],[Category]:[Entries]],0))</f>
        <v>12</v>
      </c>
      <c r="L716" s="1">
        <f>COUNTIFS(athlete_entries[CATEGORY],athlete_entries[[#This Row],[CATEGORY]],athlete_entries[Club Full],athlete_entries[[#This Row],[Club Full]])</f>
        <v>3</v>
      </c>
      <c r="M716" s="1" t="str">
        <f>INDEX(Participation_Count_Clubs__24[#All],MATCH(athlete_entries[[#This Row],[Club Full]],Participation_Count_Clubs__24[[#All],[Club Full]],0),MATCH("Club Size Entries",Participation_Count_Clubs__24[#Headers],0))</f>
        <v>M</v>
      </c>
    </row>
    <row r="717" spans="1:13" x14ac:dyDescent="0.25">
      <c r="A717" t="s">
        <v>101</v>
      </c>
      <c r="B717" t="s">
        <v>679</v>
      </c>
      <c r="C717" t="s">
        <v>205</v>
      </c>
      <c r="D717" s="1" t="str">
        <f>VLOOKUP(athlete_entries[[#This Row],[CATEGORY]],Categories!$A$1:$F$106,2,FALSE)</f>
        <v>Individual</v>
      </c>
      <c r="E717" s="1" t="str">
        <f>VLOOKUP(athlete_entries[[#This Row],[CATEGORY]],Categories!$A$1:$F$106,3,FALSE)</f>
        <v>Power</v>
      </c>
      <c r="F717" s="1" t="str">
        <f>VLOOKUP(athlete_entries[[#This Row],[CATEGORY]],Categories!$A$1:$F$106,4,FALSE)</f>
        <v>Senior</v>
      </c>
      <c r="G717" s="1" t="str">
        <f>VLOOKUP(athlete_entries[[#This Row],[CATEGORY]],Categories!$A$1:$F$106,5,FALSE)</f>
        <v>Male</v>
      </c>
      <c r="H717" s="1" t="str">
        <f>VLOOKUP(athlete_entries[[#This Row],[CATEGORY]],Categories!$A$1:$F$106,6,FALSE)</f>
        <v>A+B G04-D06</v>
      </c>
      <c r="I717" s="1" t="str">
        <f t="array" ref="I717">_xlfn.IFNA(INDEX(Results__5[#All],MATCH(athlete_entries[[#This Row],[CATEGORY]]&amp;athlete_entries[[#This Row],[Name]],Results__5[[#All],[Category]]&amp;Results__5[[#All],[Name]],0),MATCH(athlete_entries[[#Headers],[Result]],Results__5[#Headers],0)),"0. None")</f>
        <v>0. None</v>
      </c>
      <c r="J717" s="1" t="str">
        <f>IF(AND(athlete_entries[[#This Row],[Result]]="2. Silver",K717=2),"0. None",IF(AND(athlete_entries[[#This Row],[Result]]="3. Bronze",K717=3),"0. None",athlete_entries[[#This Row],[Result]]))</f>
        <v>0. None</v>
      </c>
      <c r="K717" s="1">
        <f>INDEX(Categories_and_entries__2[[#All],[Category]:[Entries]],MATCH(athlete_entries[[#This Row],[CATEGORY]],Categories_and_entries__2[[#All],[Category]],0),MATCH("Entries",Categories_and_entries__2[[#Headers],[Category]:[Entries]],0))</f>
        <v>12</v>
      </c>
      <c r="L717" s="1">
        <f>COUNTIFS(athlete_entries[CATEGORY],athlete_entries[[#This Row],[CATEGORY]],athlete_entries[Club Full],athlete_entries[[#This Row],[Club Full]])</f>
        <v>1</v>
      </c>
      <c r="M717" s="1" t="str">
        <f>INDEX(Participation_Count_Clubs__24[#All],MATCH(athlete_entries[[#This Row],[Club Full]],Participation_Count_Clubs__24[[#All],[Club Full]],0),MATCH("Club Size Entries",Participation_Count_Clubs__24[#Headers],0))</f>
        <v>M</v>
      </c>
    </row>
    <row r="718" spans="1:13" x14ac:dyDescent="0.25">
      <c r="A718" t="s">
        <v>6</v>
      </c>
      <c r="B718" t="s">
        <v>116</v>
      </c>
      <c r="C718" t="s">
        <v>772</v>
      </c>
      <c r="D718" s="1" t="str">
        <f>VLOOKUP(athlete_entries[[#This Row],[CATEGORY]],Categories!$A$1:$F$106,2,FALSE)</f>
        <v>Individual</v>
      </c>
      <c r="E718" s="1" t="str">
        <f>VLOOKUP(athlete_entries[[#This Row],[CATEGORY]],Categories!$A$1:$F$106,3,FALSE)</f>
        <v>Patterns</v>
      </c>
      <c r="F718" s="1" t="str">
        <f>VLOOKUP(athlete_entries[[#This Row],[CATEGORY]],Categories!$A$1:$F$106,4,FALSE)</f>
        <v>Youth</v>
      </c>
      <c r="G718" s="1" t="str">
        <f>VLOOKUP(athlete_entries[[#This Row],[CATEGORY]],Categories!$A$1:$F$106,5,FALSE)</f>
        <v>Male</v>
      </c>
      <c r="H718" s="1" t="str">
        <f>VLOOKUP(athlete_entries[[#This Row],[CATEGORY]],Categories!$A$1:$F$106,6,FALSE)</f>
        <v>A D01-D06</v>
      </c>
      <c r="I718" s="1" t="str">
        <f t="array" ref="I718">_xlfn.IFNA(INDEX(Results__5[#All],MATCH(athlete_entries[[#This Row],[CATEGORY]]&amp;athlete_entries[[#This Row],[Name]],Results__5[[#All],[Category]]&amp;Results__5[[#All],[Name]],0),MATCH(athlete_entries[[#Headers],[Result]],Results__5[#Headers],0)),"0. None")</f>
        <v>1. Gold</v>
      </c>
      <c r="J718" s="1" t="str">
        <f>IF(AND(athlete_entries[[#This Row],[Result]]="2. Silver",K718=2),"0. None",IF(AND(athlete_entries[[#This Row],[Result]]="3. Bronze",K718=3),"0. None",athlete_entries[[#This Row],[Result]]))</f>
        <v>1. Gold</v>
      </c>
      <c r="K718" s="1">
        <f>INDEX(Categories_and_entries__2[[#All],[Category]:[Entries]],MATCH(athlete_entries[[#This Row],[CATEGORY]],Categories_and_entries__2[[#All],[Category]],0),MATCH("Entries",Categories_and_entries__2[[#Headers],[Category]:[Entries]],0))</f>
        <v>6</v>
      </c>
      <c r="L718" s="1">
        <f>COUNTIFS(athlete_entries[CATEGORY],athlete_entries[[#This Row],[CATEGORY]],athlete_entries[Club Full],athlete_entries[[#This Row],[Club Full]])</f>
        <v>1</v>
      </c>
      <c r="M718" s="1" t="str">
        <f>INDEX(Participation_Count_Clubs__24[#All],MATCH(athlete_entries[[#This Row],[Club Full]],Participation_Count_Clubs__24[[#All],[Club Full]],0),MATCH("Club Size Entries",Participation_Count_Clubs__24[#Headers],0))</f>
        <v>S</v>
      </c>
    </row>
    <row r="719" spans="1:13" x14ac:dyDescent="0.25">
      <c r="A719" t="s">
        <v>8</v>
      </c>
      <c r="B719" t="s">
        <v>239</v>
      </c>
      <c r="C719" t="s">
        <v>772</v>
      </c>
      <c r="D719" s="1" t="str">
        <f>VLOOKUP(athlete_entries[[#This Row],[CATEGORY]],Categories!$A$1:$F$106,2,FALSE)</f>
        <v>Individual</v>
      </c>
      <c r="E719" s="1" t="str">
        <f>VLOOKUP(athlete_entries[[#This Row],[CATEGORY]],Categories!$A$1:$F$106,3,FALSE)</f>
        <v>Patterns</v>
      </c>
      <c r="F719" s="1" t="str">
        <f>VLOOKUP(athlete_entries[[#This Row],[CATEGORY]],Categories!$A$1:$F$106,4,FALSE)</f>
        <v>Youth</v>
      </c>
      <c r="G719" s="1" t="str">
        <f>VLOOKUP(athlete_entries[[#This Row],[CATEGORY]],Categories!$A$1:$F$106,5,FALSE)</f>
        <v>Male</v>
      </c>
      <c r="H719" s="1" t="str">
        <f>VLOOKUP(athlete_entries[[#This Row],[CATEGORY]],Categories!$A$1:$F$106,6,FALSE)</f>
        <v>B G04-G01</v>
      </c>
      <c r="I719" s="1" t="str">
        <f t="array" ref="I719">_xlfn.IFNA(INDEX(Results__5[#All],MATCH(athlete_entries[[#This Row],[CATEGORY]]&amp;athlete_entries[[#This Row],[Name]],Results__5[[#All],[Category]]&amp;Results__5[[#All],[Name]],0),MATCH(athlete_entries[[#Headers],[Result]],Results__5[#Headers],0)),"0. None")</f>
        <v>2. Silver</v>
      </c>
      <c r="J719" s="1" t="str">
        <f>IF(AND(athlete_entries[[#This Row],[Result]]="2. Silver",K719=2),"0. None",IF(AND(athlete_entries[[#This Row],[Result]]="3. Bronze",K719=3),"0. None",athlete_entries[[#This Row],[Result]]))</f>
        <v>2. Silver</v>
      </c>
      <c r="K719" s="1">
        <f>INDEX(Categories_and_entries__2[[#All],[Category]:[Entries]],MATCH(athlete_entries[[#This Row],[CATEGORY]],Categories_and_entries__2[[#All],[Category]],0),MATCH("Entries",Categories_and_entries__2[[#Headers],[Category]:[Entries]],0))</f>
        <v>19</v>
      </c>
      <c r="L719" s="1">
        <f>COUNTIFS(athlete_entries[CATEGORY],athlete_entries[[#This Row],[CATEGORY]],athlete_entries[Club Full],athlete_entries[[#This Row],[Club Full]])</f>
        <v>1</v>
      </c>
      <c r="M719" s="1" t="str">
        <f>INDEX(Participation_Count_Clubs__24[#All],MATCH(athlete_entries[[#This Row],[Club Full]],Participation_Count_Clubs__24[[#All],[Club Full]],0),MATCH("Club Size Entries",Participation_Count_Clubs__24[#Headers],0))</f>
        <v>S</v>
      </c>
    </row>
    <row r="720" spans="1:13" x14ac:dyDescent="0.25">
      <c r="A720" t="s">
        <v>13</v>
      </c>
      <c r="B720" t="s">
        <v>369</v>
      </c>
      <c r="C720" t="s">
        <v>772</v>
      </c>
      <c r="D720" s="1" t="str">
        <f>VLOOKUP(athlete_entries[[#This Row],[CATEGORY]],Categories!$A$1:$F$106,2,FALSE)</f>
        <v>Individual</v>
      </c>
      <c r="E720" s="1" t="str">
        <f>VLOOKUP(athlete_entries[[#This Row],[CATEGORY]],Categories!$A$1:$F$106,3,FALSE)</f>
        <v>Patterns</v>
      </c>
      <c r="F720" s="1" t="str">
        <f>VLOOKUP(athlete_entries[[#This Row],[CATEGORY]],Categories!$A$1:$F$106,4,FALSE)</f>
        <v>Junior</v>
      </c>
      <c r="G720" s="1" t="str">
        <f>VLOOKUP(athlete_entries[[#This Row],[CATEGORY]],Categories!$A$1:$F$106,5,FALSE)</f>
        <v>Female</v>
      </c>
      <c r="H720" s="1" t="str">
        <f>VLOOKUP(athlete_entries[[#This Row],[CATEGORY]],Categories!$A$1:$F$106,6,FALSE)</f>
        <v>A D01-D06</v>
      </c>
      <c r="I720" s="1" t="str">
        <f t="array" ref="I720">_xlfn.IFNA(INDEX(Results__5[#All],MATCH(athlete_entries[[#This Row],[CATEGORY]]&amp;athlete_entries[[#This Row],[Name]],Results__5[[#All],[Category]]&amp;Results__5[[#All],[Name]],0),MATCH(athlete_entries[[#Headers],[Result]],Results__5[#Headers],0)),"0. None")</f>
        <v>0. None</v>
      </c>
      <c r="J720" s="1" t="str">
        <f>IF(AND(athlete_entries[[#This Row],[Result]]="2. Silver",K720=2),"0. None",IF(AND(athlete_entries[[#This Row],[Result]]="3. Bronze",K720=3),"0. None",athlete_entries[[#This Row],[Result]]))</f>
        <v>0. None</v>
      </c>
      <c r="K720" s="1">
        <f>INDEX(Categories_and_entries__2[[#All],[Category]:[Entries]],MATCH(athlete_entries[[#This Row],[CATEGORY]],Categories_and_entries__2[[#All],[Category]],0),MATCH("Entries",Categories_and_entries__2[[#Headers],[Category]:[Entries]],0))</f>
        <v>14</v>
      </c>
      <c r="L720" s="1">
        <f>COUNTIFS(athlete_entries[CATEGORY],athlete_entries[[#This Row],[CATEGORY]],athlete_entries[Club Full],athlete_entries[[#This Row],[Club Full]])</f>
        <v>1</v>
      </c>
      <c r="M720" s="1" t="str">
        <f>INDEX(Participation_Count_Clubs__24[#All],MATCH(athlete_entries[[#This Row],[Club Full]],Participation_Count_Clubs__24[[#All],[Club Full]],0),MATCH("Club Size Entries",Participation_Count_Clubs__24[#Headers],0))</f>
        <v>S</v>
      </c>
    </row>
    <row r="721" spans="1:13" x14ac:dyDescent="0.25">
      <c r="A721" t="s">
        <v>48</v>
      </c>
      <c r="B721" t="s">
        <v>700</v>
      </c>
      <c r="C721" t="s">
        <v>772</v>
      </c>
      <c r="D721" s="1" t="str">
        <f>VLOOKUP(athlete_entries[[#This Row],[CATEGORY]],Categories!$A$1:$F$106,2,FALSE)</f>
        <v>Individual</v>
      </c>
      <c r="E721" s="1" t="str">
        <f>VLOOKUP(athlete_entries[[#This Row],[CATEGORY]],Categories!$A$1:$F$106,3,FALSE)</f>
        <v>Sparring</v>
      </c>
      <c r="F721" s="1" t="str">
        <f>VLOOKUP(athlete_entries[[#This Row],[CATEGORY]],Categories!$A$1:$F$106,4,FALSE)</f>
        <v>Youth</v>
      </c>
      <c r="G721" s="1" t="str">
        <f>VLOOKUP(athlete_entries[[#This Row],[CATEGORY]],Categories!$A$1:$F$106,5,FALSE)</f>
        <v>Male</v>
      </c>
      <c r="H721" s="1" t="str">
        <f>VLOOKUP(athlete_entries[[#This Row],[CATEGORY]],Categories!$A$1:$F$106,6,FALSE)</f>
        <v>A+B G04-D06</v>
      </c>
      <c r="I721" s="1" t="str">
        <f t="array" ref="I721">_xlfn.IFNA(INDEX(Results__5[#All],MATCH(athlete_entries[[#This Row],[CATEGORY]]&amp;athlete_entries[[#This Row],[Name]],Results__5[[#All],[Category]]&amp;Results__5[[#All],[Name]],0),MATCH(athlete_entries[[#Headers],[Result]],Results__5[#Headers],0)),"0. None")</f>
        <v>0. None</v>
      </c>
      <c r="J721" s="1" t="str">
        <f>IF(AND(athlete_entries[[#This Row],[Result]]="2. Silver",K721=2),"0. None",IF(AND(athlete_entries[[#This Row],[Result]]="3. Bronze",K721=3),"0. None",athlete_entries[[#This Row],[Result]]))</f>
        <v>0. None</v>
      </c>
      <c r="K721" s="1">
        <f>INDEX(Categories_and_entries__2[[#All],[Category]:[Entries]],MATCH(athlete_entries[[#This Row],[CATEGORY]],Categories_and_entries__2[[#All],[Category]],0),MATCH("Entries",Categories_and_entries__2[[#Headers],[Category]:[Entries]],0))</f>
        <v>12</v>
      </c>
      <c r="L721" s="1">
        <f>COUNTIFS(athlete_entries[CATEGORY],athlete_entries[[#This Row],[CATEGORY]],athlete_entries[Club Full],athlete_entries[[#This Row],[Club Full]])</f>
        <v>3</v>
      </c>
      <c r="M721" s="1" t="str">
        <f>INDEX(Participation_Count_Clubs__24[#All],MATCH(athlete_entries[[#This Row],[Club Full]],Participation_Count_Clubs__24[[#All],[Club Full]],0),MATCH("Club Size Entries",Participation_Count_Clubs__24[#Headers],0))</f>
        <v>S</v>
      </c>
    </row>
    <row r="722" spans="1:13" x14ac:dyDescent="0.25">
      <c r="A722" t="s">
        <v>48</v>
      </c>
      <c r="B722" t="s">
        <v>239</v>
      </c>
      <c r="C722" t="s">
        <v>772</v>
      </c>
      <c r="D722" s="1" t="str">
        <f>VLOOKUP(athlete_entries[[#This Row],[CATEGORY]],Categories!$A$1:$F$106,2,FALSE)</f>
        <v>Individual</v>
      </c>
      <c r="E722" s="1" t="str">
        <f>VLOOKUP(athlete_entries[[#This Row],[CATEGORY]],Categories!$A$1:$F$106,3,FALSE)</f>
        <v>Sparring</v>
      </c>
      <c r="F722" s="1" t="str">
        <f>VLOOKUP(athlete_entries[[#This Row],[CATEGORY]],Categories!$A$1:$F$106,4,FALSE)</f>
        <v>Youth</v>
      </c>
      <c r="G722" s="1" t="str">
        <f>VLOOKUP(athlete_entries[[#This Row],[CATEGORY]],Categories!$A$1:$F$106,5,FALSE)</f>
        <v>Male</v>
      </c>
      <c r="H722" s="1" t="str">
        <f>VLOOKUP(athlete_entries[[#This Row],[CATEGORY]],Categories!$A$1:$F$106,6,FALSE)</f>
        <v>A+B G04-D06</v>
      </c>
      <c r="I722" s="1" t="str">
        <f t="array" ref="I722">_xlfn.IFNA(INDEX(Results__5[#All],MATCH(athlete_entries[[#This Row],[CATEGORY]]&amp;athlete_entries[[#This Row],[Name]],Results__5[[#All],[Category]]&amp;Results__5[[#All],[Name]],0),MATCH(athlete_entries[[#Headers],[Result]],Results__5[#Headers],0)),"0. None")</f>
        <v>0. None</v>
      </c>
      <c r="J722" s="1" t="str">
        <f>IF(AND(athlete_entries[[#This Row],[Result]]="2. Silver",K722=2),"0. None",IF(AND(athlete_entries[[#This Row],[Result]]="3. Bronze",K722=3),"0. None",athlete_entries[[#This Row],[Result]]))</f>
        <v>0. None</v>
      </c>
      <c r="K722" s="1">
        <f>INDEX(Categories_and_entries__2[[#All],[Category]:[Entries]],MATCH(athlete_entries[[#This Row],[CATEGORY]],Categories_and_entries__2[[#All],[Category]],0),MATCH("Entries",Categories_and_entries__2[[#Headers],[Category]:[Entries]],0))</f>
        <v>12</v>
      </c>
      <c r="L722" s="1">
        <f>COUNTIFS(athlete_entries[CATEGORY],athlete_entries[[#This Row],[CATEGORY]],athlete_entries[Club Full],athlete_entries[[#This Row],[Club Full]])</f>
        <v>3</v>
      </c>
      <c r="M722" s="1" t="str">
        <f>INDEX(Participation_Count_Clubs__24[#All],MATCH(athlete_entries[[#This Row],[Club Full]],Participation_Count_Clubs__24[[#All],[Club Full]],0),MATCH("Club Size Entries",Participation_Count_Clubs__24[#Headers],0))</f>
        <v>S</v>
      </c>
    </row>
    <row r="723" spans="1:13" x14ac:dyDescent="0.25">
      <c r="A723" t="s">
        <v>48</v>
      </c>
      <c r="B723" t="s">
        <v>116</v>
      </c>
      <c r="C723" t="s">
        <v>772</v>
      </c>
      <c r="D723" s="1" t="str">
        <f>VLOOKUP(athlete_entries[[#This Row],[CATEGORY]],Categories!$A$1:$F$106,2,FALSE)</f>
        <v>Individual</v>
      </c>
      <c r="E723" s="1" t="str">
        <f>VLOOKUP(athlete_entries[[#This Row],[CATEGORY]],Categories!$A$1:$F$106,3,FALSE)</f>
        <v>Sparring</v>
      </c>
      <c r="F723" s="1" t="str">
        <f>VLOOKUP(athlete_entries[[#This Row],[CATEGORY]],Categories!$A$1:$F$106,4,FALSE)</f>
        <v>Youth</v>
      </c>
      <c r="G723" s="1" t="str">
        <f>VLOOKUP(athlete_entries[[#This Row],[CATEGORY]],Categories!$A$1:$F$106,5,FALSE)</f>
        <v>Male</v>
      </c>
      <c r="H723" s="1" t="str">
        <f>VLOOKUP(athlete_entries[[#This Row],[CATEGORY]],Categories!$A$1:$F$106,6,FALSE)</f>
        <v>A+B G04-D06</v>
      </c>
      <c r="I723" s="1" t="str">
        <f t="array" ref="I723">_xlfn.IFNA(INDEX(Results__5[#All],MATCH(athlete_entries[[#This Row],[CATEGORY]]&amp;athlete_entries[[#This Row],[Name]],Results__5[[#All],[Category]]&amp;Results__5[[#All],[Name]],0),MATCH(athlete_entries[[#Headers],[Result]],Results__5[#Headers],0)),"0. None")</f>
        <v>0. None</v>
      </c>
      <c r="J723" s="1" t="str">
        <f>IF(AND(athlete_entries[[#This Row],[Result]]="2. Silver",K723=2),"0. None",IF(AND(athlete_entries[[#This Row],[Result]]="3. Bronze",K723=3),"0. None",athlete_entries[[#This Row],[Result]]))</f>
        <v>0. None</v>
      </c>
      <c r="K723" s="1">
        <f>INDEX(Categories_and_entries__2[[#All],[Category]:[Entries]],MATCH(athlete_entries[[#This Row],[CATEGORY]],Categories_and_entries__2[[#All],[Category]],0),MATCH("Entries",Categories_and_entries__2[[#Headers],[Category]:[Entries]],0))</f>
        <v>12</v>
      </c>
      <c r="L723" s="1">
        <f>COUNTIFS(athlete_entries[CATEGORY],athlete_entries[[#This Row],[CATEGORY]],athlete_entries[Club Full],athlete_entries[[#This Row],[Club Full]])</f>
        <v>3</v>
      </c>
      <c r="M723" s="1" t="str">
        <f>INDEX(Participation_Count_Clubs__24[#All],MATCH(athlete_entries[[#This Row],[Club Full]],Participation_Count_Clubs__24[[#All],[Club Full]],0),MATCH("Club Size Entries",Participation_Count_Clubs__24[#Headers],0))</f>
        <v>S</v>
      </c>
    </row>
    <row r="724" spans="1:13" x14ac:dyDescent="0.25">
      <c r="A724" t="s">
        <v>62</v>
      </c>
      <c r="B724" t="s">
        <v>369</v>
      </c>
      <c r="C724" t="s">
        <v>772</v>
      </c>
      <c r="D724" s="1" t="str">
        <f>VLOOKUP(athlete_entries[[#This Row],[CATEGORY]],Categories!$A$1:$F$106,2,FALSE)</f>
        <v>Individual</v>
      </c>
      <c r="E724" s="1" t="str">
        <f>VLOOKUP(athlete_entries[[#This Row],[CATEGORY]],Categories!$A$1:$F$106,3,FALSE)</f>
        <v>Sparring</v>
      </c>
      <c r="F724" s="1" t="str">
        <f>VLOOKUP(athlete_entries[[#This Row],[CATEGORY]],Categories!$A$1:$F$106,4,FALSE)</f>
        <v>Junior</v>
      </c>
      <c r="G724" s="1" t="str">
        <f>VLOOKUP(athlete_entries[[#This Row],[CATEGORY]],Categories!$A$1:$F$106,5,FALSE)</f>
        <v>Female</v>
      </c>
      <c r="H724" s="1" t="str">
        <f>VLOOKUP(athlete_entries[[#This Row],[CATEGORY]],Categories!$A$1:$F$106,6,FALSE)</f>
        <v>A+B G04-D06</v>
      </c>
      <c r="I724" s="1" t="str">
        <f t="array" ref="I724">_xlfn.IFNA(INDEX(Results__5[#All],MATCH(athlete_entries[[#This Row],[CATEGORY]]&amp;athlete_entries[[#This Row],[Name]],Results__5[[#All],[Category]]&amp;Results__5[[#All],[Name]],0),MATCH(athlete_entries[[#Headers],[Result]],Results__5[#Headers],0)),"0. None")</f>
        <v>3. Bronze</v>
      </c>
      <c r="J724" s="1" t="str">
        <f>IF(AND(athlete_entries[[#This Row],[Result]]="2. Silver",K724=2),"0. None",IF(AND(athlete_entries[[#This Row],[Result]]="3. Bronze",K724=3),"0. None",athlete_entries[[#This Row],[Result]]))</f>
        <v>3. Bronze</v>
      </c>
      <c r="K724" s="1">
        <f>INDEX(Categories_and_entries__2[[#All],[Category]:[Entries]],MATCH(athlete_entries[[#This Row],[CATEGORY]],Categories_and_entries__2[[#All],[Category]],0),MATCH("Entries",Categories_and_entries__2[[#Headers],[Category]:[Entries]],0))</f>
        <v>6</v>
      </c>
      <c r="L724" s="1">
        <f>COUNTIFS(athlete_entries[CATEGORY],athlete_entries[[#This Row],[CATEGORY]],athlete_entries[Club Full],athlete_entries[[#This Row],[Club Full]])</f>
        <v>1</v>
      </c>
      <c r="M724" s="1" t="str">
        <f>INDEX(Participation_Count_Clubs__24[#All],MATCH(athlete_entries[[#This Row],[Club Full]],Participation_Count_Clubs__24[[#All],[Club Full]],0),MATCH("Club Size Entries",Participation_Count_Clubs__24[#Headers],0))</f>
        <v>S</v>
      </c>
    </row>
    <row r="725" spans="1:13" x14ac:dyDescent="0.25">
      <c r="A725" t="s">
        <v>3</v>
      </c>
      <c r="B725" t="s">
        <v>169</v>
      </c>
      <c r="C725" t="s">
        <v>170</v>
      </c>
      <c r="D725" s="1" t="str">
        <f>VLOOKUP(athlete_entries[[#This Row],[CATEGORY]],Categories!$A$1:$F$106,2,FALSE)</f>
        <v>Individual</v>
      </c>
      <c r="E725" s="1" t="str">
        <f>VLOOKUP(athlete_entries[[#This Row],[CATEGORY]],Categories!$A$1:$F$106,3,FALSE)</f>
        <v>Patterns</v>
      </c>
      <c r="F725" s="1" t="str">
        <f>VLOOKUP(athlete_entries[[#This Row],[CATEGORY]],Categories!$A$1:$F$106,4,FALSE)</f>
        <v>Youth</v>
      </c>
      <c r="G725" s="1" t="str">
        <f>VLOOKUP(athlete_entries[[#This Row],[CATEGORY]],Categories!$A$1:$F$106,5,FALSE)</f>
        <v>Female</v>
      </c>
      <c r="H725" s="1" t="str">
        <f>VLOOKUP(athlete_entries[[#This Row],[CATEGORY]],Categories!$A$1:$F$106,6,FALSE)</f>
        <v>C G10-G05</v>
      </c>
      <c r="I725" s="1" t="str">
        <f t="array" ref="I725">_xlfn.IFNA(INDEX(Results__5[#All],MATCH(athlete_entries[[#This Row],[CATEGORY]]&amp;athlete_entries[[#This Row],[Name]],Results__5[[#All],[Category]]&amp;Results__5[[#All],[Name]],0),MATCH(athlete_entries[[#Headers],[Result]],Results__5[#Headers],0)),"0. None")</f>
        <v>0. None</v>
      </c>
      <c r="J725" s="1" t="str">
        <f>IF(AND(athlete_entries[[#This Row],[Result]]="2. Silver",K725=2),"0. None",IF(AND(athlete_entries[[#This Row],[Result]]="3. Bronze",K725=3),"0. None",athlete_entries[[#This Row],[Result]]))</f>
        <v>0. None</v>
      </c>
      <c r="K725" s="1">
        <f>INDEX(Categories_and_entries__2[[#All],[Category]:[Entries]],MATCH(athlete_entries[[#This Row],[CATEGORY]],Categories_and_entries__2[[#All],[Category]],0),MATCH("Entries",Categories_and_entries__2[[#Headers],[Category]:[Entries]],0))</f>
        <v>21</v>
      </c>
      <c r="L725" s="1">
        <f>COUNTIFS(athlete_entries[CATEGORY],athlete_entries[[#This Row],[CATEGORY]],athlete_entries[Club Full],athlete_entries[[#This Row],[Club Full]])</f>
        <v>2</v>
      </c>
      <c r="M725" s="1" t="str">
        <f>INDEX(Participation_Count_Clubs__24[#All],MATCH(athlete_entries[[#This Row],[Club Full]],Participation_Count_Clubs__24[[#All],[Club Full]],0),MATCH("Club Size Entries",Participation_Count_Clubs__24[#Headers],0))</f>
        <v>L</v>
      </c>
    </row>
    <row r="726" spans="1:13" x14ac:dyDescent="0.25">
      <c r="A726" t="s">
        <v>3</v>
      </c>
      <c r="B726" t="s">
        <v>572</v>
      </c>
      <c r="C726" t="s">
        <v>170</v>
      </c>
      <c r="D726" s="1" t="str">
        <f>VLOOKUP(athlete_entries[[#This Row],[CATEGORY]],Categories!$A$1:$F$106,2,FALSE)</f>
        <v>Individual</v>
      </c>
      <c r="E726" s="1" t="str">
        <f>VLOOKUP(athlete_entries[[#This Row],[CATEGORY]],Categories!$A$1:$F$106,3,FALSE)</f>
        <v>Patterns</v>
      </c>
      <c r="F726" s="1" t="str">
        <f>VLOOKUP(athlete_entries[[#This Row],[CATEGORY]],Categories!$A$1:$F$106,4,FALSE)</f>
        <v>Youth</v>
      </c>
      <c r="G726" s="1" t="str">
        <f>VLOOKUP(athlete_entries[[#This Row],[CATEGORY]],Categories!$A$1:$F$106,5,FALSE)</f>
        <v>Female</v>
      </c>
      <c r="H726" s="1" t="str">
        <f>VLOOKUP(athlete_entries[[#This Row],[CATEGORY]],Categories!$A$1:$F$106,6,FALSE)</f>
        <v>C G10-G05</v>
      </c>
      <c r="I726" s="1" t="str">
        <f t="array" ref="I726">_xlfn.IFNA(INDEX(Results__5[#All],MATCH(athlete_entries[[#This Row],[CATEGORY]]&amp;athlete_entries[[#This Row],[Name]],Results__5[[#All],[Category]]&amp;Results__5[[#All],[Name]],0),MATCH(athlete_entries[[#Headers],[Result]],Results__5[#Headers],0)),"0. None")</f>
        <v>0. None</v>
      </c>
      <c r="J726" s="1" t="str">
        <f>IF(AND(athlete_entries[[#This Row],[Result]]="2. Silver",K726=2),"0. None",IF(AND(athlete_entries[[#This Row],[Result]]="3. Bronze",K726=3),"0. None",athlete_entries[[#This Row],[Result]]))</f>
        <v>0. None</v>
      </c>
      <c r="K726" s="1">
        <f>INDEX(Categories_and_entries__2[[#All],[Category]:[Entries]],MATCH(athlete_entries[[#This Row],[CATEGORY]],Categories_and_entries__2[[#All],[Category]],0),MATCH("Entries",Categories_and_entries__2[[#Headers],[Category]:[Entries]],0))</f>
        <v>21</v>
      </c>
      <c r="L726" s="1">
        <f>COUNTIFS(athlete_entries[CATEGORY],athlete_entries[[#This Row],[CATEGORY]],athlete_entries[Club Full],athlete_entries[[#This Row],[Club Full]])</f>
        <v>2</v>
      </c>
      <c r="M726" s="1" t="str">
        <f>INDEX(Participation_Count_Clubs__24[#All],MATCH(athlete_entries[[#This Row],[Club Full]],Participation_Count_Clubs__24[[#All],[Club Full]],0),MATCH("Club Size Entries",Participation_Count_Clubs__24[#Headers],0))</f>
        <v>L</v>
      </c>
    </row>
    <row r="727" spans="1:13" x14ac:dyDescent="0.25">
      <c r="A727" t="s">
        <v>5</v>
      </c>
      <c r="B727" t="s">
        <v>598</v>
      </c>
      <c r="C727" t="s">
        <v>170</v>
      </c>
      <c r="D727" s="1" t="str">
        <f>VLOOKUP(athlete_entries[[#This Row],[CATEGORY]],Categories!$A$1:$F$106,2,FALSE)</f>
        <v>Individual</v>
      </c>
      <c r="E727" s="1" t="str">
        <f>VLOOKUP(athlete_entries[[#This Row],[CATEGORY]],Categories!$A$1:$F$106,3,FALSE)</f>
        <v>Patterns</v>
      </c>
      <c r="F727" s="1" t="str">
        <f>VLOOKUP(athlete_entries[[#This Row],[CATEGORY]],Categories!$A$1:$F$106,4,FALSE)</f>
        <v>Youth</v>
      </c>
      <c r="G727" s="1" t="str">
        <f>VLOOKUP(athlete_entries[[#This Row],[CATEGORY]],Categories!$A$1:$F$106,5,FALSE)</f>
        <v>Female</v>
      </c>
      <c r="H727" s="1" t="str">
        <f>VLOOKUP(athlete_entries[[#This Row],[CATEGORY]],Categories!$A$1:$F$106,6,FALSE)</f>
        <v>C G10-G05</v>
      </c>
      <c r="I727" s="1" t="str">
        <f t="array" ref="I727">_xlfn.IFNA(INDEX(Results__5[#All],MATCH(athlete_entries[[#This Row],[CATEGORY]]&amp;athlete_entries[[#This Row],[Name]],Results__5[[#All],[Category]]&amp;Results__5[[#All],[Name]],0),MATCH(athlete_entries[[#Headers],[Result]],Results__5[#Headers],0)),"0. None")</f>
        <v>0. None</v>
      </c>
      <c r="J727" s="1" t="str">
        <f>IF(AND(athlete_entries[[#This Row],[Result]]="2. Silver",K727=2),"0. None",IF(AND(athlete_entries[[#This Row],[Result]]="3. Bronze",K727=3),"0. None",athlete_entries[[#This Row],[Result]]))</f>
        <v>0. None</v>
      </c>
      <c r="K727" s="1">
        <f>INDEX(Categories_and_entries__2[[#All],[Category]:[Entries]],MATCH(athlete_entries[[#This Row],[CATEGORY]],Categories_and_entries__2[[#All],[Category]],0),MATCH("Entries",Categories_and_entries__2[[#Headers],[Category]:[Entries]],0))</f>
        <v>22</v>
      </c>
      <c r="L727" s="1">
        <f>COUNTIFS(athlete_entries[CATEGORY],athlete_entries[[#This Row],[CATEGORY]],athlete_entries[Club Full],athlete_entries[[#This Row],[Club Full]])</f>
        <v>1</v>
      </c>
      <c r="M727" s="1" t="str">
        <f>INDEX(Participation_Count_Clubs__24[#All],MATCH(athlete_entries[[#This Row],[Club Full]],Participation_Count_Clubs__24[[#All],[Club Full]],0),MATCH("Club Size Entries",Participation_Count_Clubs__24[#Headers],0))</f>
        <v>L</v>
      </c>
    </row>
    <row r="728" spans="1:13" x14ac:dyDescent="0.25">
      <c r="A728" t="s">
        <v>8</v>
      </c>
      <c r="B728" t="s">
        <v>175</v>
      </c>
      <c r="C728" t="s">
        <v>170</v>
      </c>
      <c r="D728" s="1" t="str">
        <f>VLOOKUP(athlete_entries[[#This Row],[CATEGORY]],Categories!$A$1:$F$106,2,FALSE)</f>
        <v>Individual</v>
      </c>
      <c r="E728" s="1" t="str">
        <f>VLOOKUP(athlete_entries[[#This Row],[CATEGORY]],Categories!$A$1:$F$106,3,FALSE)</f>
        <v>Patterns</v>
      </c>
      <c r="F728" s="1" t="str">
        <f>VLOOKUP(athlete_entries[[#This Row],[CATEGORY]],Categories!$A$1:$F$106,4,FALSE)</f>
        <v>Youth</v>
      </c>
      <c r="G728" s="1" t="str">
        <f>VLOOKUP(athlete_entries[[#This Row],[CATEGORY]],Categories!$A$1:$F$106,5,FALSE)</f>
        <v>Male</v>
      </c>
      <c r="H728" s="1" t="str">
        <f>VLOOKUP(athlete_entries[[#This Row],[CATEGORY]],Categories!$A$1:$F$106,6,FALSE)</f>
        <v>B G04-G01</v>
      </c>
      <c r="I728" s="1" t="str">
        <f t="array" ref="I728">_xlfn.IFNA(INDEX(Results__5[#All],MATCH(athlete_entries[[#This Row],[CATEGORY]]&amp;athlete_entries[[#This Row],[Name]],Results__5[[#All],[Category]]&amp;Results__5[[#All],[Name]],0),MATCH(athlete_entries[[#Headers],[Result]],Results__5[#Headers],0)),"0. None")</f>
        <v>0. None</v>
      </c>
      <c r="J728" s="1" t="str">
        <f>IF(AND(athlete_entries[[#This Row],[Result]]="2. Silver",K728=2),"0. None",IF(AND(athlete_entries[[#This Row],[Result]]="3. Bronze",K728=3),"0. None",athlete_entries[[#This Row],[Result]]))</f>
        <v>0. None</v>
      </c>
      <c r="K728" s="1">
        <f>INDEX(Categories_and_entries__2[[#All],[Category]:[Entries]],MATCH(athlete_entries[[#This Row],[CATEGORY]],Categories_and_entries__2[[#All],[Category]],0),MATCH("Entries",Categories_and_entries__2[[#Headers],[Category]:[Entries]],0))</f>
        <v>19</v>
      </c>
      <c r="L728" s="1">
        <f>COUNTIFS(athlete_entries[CATEGORY],athlete_entries[[#This Row],[CATEGORY]],athlete_entries[Club Full],athlete_entries[[#This Row],[Club Full]])</f>
        <v>2</v>
      </c>
      <c r="M728" s="1" t="str">
        <f>INDEX(Participation_Count_Clubs__24[#All],MATCH(athlete_entries[[#This Row],[Club Full]],Participation_Count_Clubs__24[[#All],[Club Full]],0),MATCH("Club Size Entries",Participation_Count_Clubs__24[#Headers],0))</f>
        <v>L</v>
      </c>
    </row>
    <row r="729" spans="1:13" x14ac:dyDescent="0.25">
      <c r="A729" t="s">
        <v>8</v>
      </c>
      <c r="B729" t="s">
        <v>356</v>
      </c>
      <c r="C729" t="s">
        <v>170</v>
      </c>
      <c r="D729" s="1" t="str">
        <f>VLOOKUP(athlete_entries[[#This Row],[CATEGORY]],Categories!$A$1:$F$106,2,FALSE)</f>
        <v>Individual</v>
      </c>
      <c r="E729" s="1" t="str">
        <f>VLOOKUP(athlete_entries[[#This Row],[CATEGORY]],Categories!$A$1:$F$106,3,FALSE)</f>
        <v>Patterns</v>
      </c>
      <c r="F729" s="1" t="str">
        <f>VLOOKUP(athlete_entries[[#This Row],[CATEGORY]],Categories!$A$1:$F$106,4,FALSE)</f>
        <v>Youth</v>
      </c>
      <c r="G729" s="1" t="str">
        <f>VLOOKUP(athlete_entries[[#This Row],[CATEGORY]],Categories!$A$1:$F$106,5,FALSE)</f>
        <v>Male</v>
      </c>
      <c r="H729" s="1" t="str">
        <f>VLOOKUP(athlete_entries[[#This Row],[CATEGORY]],Categories!$A$1:$F$106,6,FALSE)</f>
        <v>B G04-G01</v>
      </c>
      <c r="I729" s="1" t="str">
        <f t="array" ref="I729">_xlfn.IFNA(INDEX(Results__5[#All],MATCH(athlete_entries[[#This Row],[CATEGORY]]&amp;athlete_entries[[#This Row],[Name]],Results__5[[#All],[Category]]&amp;Results__5[[#All],[Name]],0),MATCH(athlete_entries[[#Headers],[Result]],Results__5[#Headers],0)),"0. None")</f>
        <v>0. None</v>
      </c>
      <c r="J729" s="1" t="str">
        <f>IF(AND(athlete_entries[[#This Row],[Result]]="2. Silver",K729=2),"0. None",IF(AND(athlete_entries[[#This Row],[Result]]="3. Bronze",K729=3),"0. None",athlete_entries[[#This Row],[Result]]))</f>
        <v>0. None</v>
      </c>
      <c r="K729" s="1">
        <f>INDEX(Categories_and_entries__2[[#All],[Category]:[Entries]],MATCH(athlete_entries[[#This Row],[CATEGORY]],Categories_and_entries__2[[#All],[Category]],0),MATCH("Entries",Categories_and_entries__2[[#Headers],[Category]:[Entries]],0))</f>
        <v>19</v>
      </c>
      <c r="L729" s="1">
        <f>COUNTIFS(athlete_entries[CATEGORY],athlete_entries[[#This Row],[CATEGORY]],athlete_entries[Club Full],athlete_entries[[#This Row],[Club Full]])</f>
        <v>2</v>
      </c>
      <c r="M729" s="1" t="str">
        <f>INDEX(Participation_Count_Clubs__24[#All],MATCH(athlete_entries[[#This Row],[Club Full]],Participation_Count_Clubs__24[[#All],[Club Full]],0),MATCH("Club Size Entries",Participation_Count_Clubs__24[#Headers],0))</f>
        <v>L</v>
      </c>
    </row>
    <row r="730" spans="1:13" x14ac:dyDescent="0.25">
      <c r="A730" t="s">
        <v>10</v>
      </c>
      <c r="B730" t="s">
        <v>185</v>
      </c>
      <c r="C730" t="s">
        <v>170</v>
      </c>
      <c r="D730" s="1" t="str">
        <f>VLOOKUP(athlete_entries[[#This Row],[CATEGORY]],Categories!$A$1:$F$106,2,FALSE)</f>
        <v>Individual</v>
      </c>
      <c r="E730" s="1" t="str">
        <f>VLOOKUP(athlete_entries[[#This Row],[CATEGORY]],Categories!$A$1:$F$106,3,FALSE)</f>
        <v>Patterns</v>
      </c>
      <c r="F730" s="1" t="str">
        <f>VLOOKUP(athlete_entries[[#This Row],[CATEGORY]],Categories!$A$1:$F$106,4,FALSE)</f>
        <v>Youth</v>
      </c>
      <c r="G730" s="1" t="str">
        <f>VLOOKUP(athlete_entries[[#This Row],[CATEGORY]],Categories!$A$1:$F$106,5,FALSE)</f>
        <v>Male</v>
      </c>
      <c r="H730" s="1" t="str">
        <f>VLOOKUP(athlete_entries[[#This Row],[CATEGORY]],Categories!$A$1:$F$106,6,FALSE)</f>
        <v>C G10-G05</v>
      </c>
      <c r="I730" s="1" t="str">
        <f t="array" ref="I730">_xlfn.IFNA(INDEX(Results__5[#All],MATCH(athlete_entries[[#This Row],[CATEGORY]]&amp;athlete_entries[[#This Row],[Name]],Results__5[[#All],[Category]]&amp;Results__5[[#All],[Name]],0),MATCH(athlete_entries[[#Headers],[Result]],Results__5[#Headers],0)),"0. None")</f>
        <v>0. None</v>
      </c>
      <c r="J730" s="1" t="str">
        <f>IF(AND(athlete_entries[[#This Row],[Result]]="2. Silver",K730=2),"0. None",IF(AND(athlete_entries[[#This Row],[Result]]="3. Bronze",K730=3),"0. None",athlete_entries[[#This Row],[Result]]))</f>
        <v>0. None</v>
      </c>
      <c r="K730" s="1">
        <f>INDEX(Categories_and_entries__2[[#All],[Category]:[Entries]],MATCH(athlete_entries[[#This Row],[CATEGORY]],Categories_and_entries__2[[#All],[Category]],0),MATCH("Entries",Categories_and_entries__2[[#Headers],[Category]:[Entries]],0))</f>
        <v>13</v>
      </c>
      <c r="L730" s="1">
        <f>COUNTIFS(athlete_entries[CATEGORY],athlete_entries[[#This Row],[CATEGORY]],athlete_entries[Club Full],athlete_entries[[#This Row],[Club Full]])</f>
        <v>2</v>
      </c>
      <c r="M730" s="1" t="str">
        <f>INDEX(Participation_Count_Clubs__24[#All],MATCH(athlete_entries[[#This Row],[Club Full]],Participation_Count_Clubs__24[[#All],[Club Full]],0),MATCH("Club Size Entries",Participation_Count_Clubs__24[#Headers],0))</f>
        <v>L</v>
      </c>
    </row>
    <row r="731" spans="1:13" x14ac:dyDescent="0.25">
      <c r="A731" t="s">
        <v>10</v>
      </c>
      <c r="B731" t="s">
        <v>184</v>
      </c>
      <c r="C731" t="s">
        <v>170</v>
      </c>
      <c r="D731" s="1" t="str">
        <f>VLOOKUP(athlete_entries[[#This Row],[CATEGORY]],Categories!$A$1:$F$106,2,FALSE)</f>
        <v>Individual</v>
      </c>
      <c r="E731" s="1" t="str">
        <f>VLOOKUP(athlete_entries[[#This Row],[CATEGORY]],Categories!$A$1:$F$106,3,FALSE)</f>
        <v>Patterns</v>
      </c>
      <c r="F731" s="1" t="str">
        <f>VLOOKUP(athlete_entries[[#This Row],[CATEGORY]],Categories!$A$1:$F$106,4,FALSE)</f>
        <v>Youth</v>
      </c>
      <c r="G731" s="1" t="str">
        <f>VLOOKUP(athlete_entries[[#This Row],[CATEGORY]],Categories!$A$1:$F$106,5,FALSE)</f>
        <v>Male</v>
      </c>
      <c r="H731" s="1" t="str">
        <f>VLOOKUP(athlete_entries[[#This Row],[CATEGORY]],Categories!$A$1:$F$106,6,FALSE)</f>
        <v>C G10-G05</v>
      </c>
      <c r="I731" s="1" t="str">
        <f t="array" ref="I731">_xlfn.IFNA(INDEX(Results__5[#All],MATCH(athlete_entries[[#This Row],[CATEGORY]]&amp;athlete_entries[[#This Row],[Name]],Results__5[[#All],[Category]]&amp;Results__5[[#All],[Name]],0),MATCH(athlete_entries[[#Headers],[Result]],Results__5[#Headers],0)),"0. None")</f>
        <v>0. None</v>
      </c>
      <c r="J731" s="1" t="str">
        <f>IF(AND(athlete_entries[[#This Row],[Result]]="2. Silver",K731=2),"0. None",IF(AND(athlete_entries[[#This Row],[Result]]="3. Bronze",K731=3),"0. None",athlete_entries[[#This Row],[Result]]))</f>
        <v>0. None</v>
      </c>
      <c r="K731" s="1">
        <f>INDEX(Categories_and_entries__2[[#All],[Category]:[Entries]],MATCH(athlete_entries[[#This Row],[CATEGORY]],Categories_and_entries__2[[#All],[Category]],0),MATCH("Entries",Categories_and_entries__2[[#Headers],[Category]:[Entries]],0))</f>
        <v>13</v>
      </c>
      <c r="L731" s="1">
        <f>COUNTIFS(athlete_entries[CATEGORY],athlete_entries[[#This Row],[CATEGORY]],athlete_entries[Club Full],athlete_entries[[#This Row],[Club Full]])</f>
        <v>2</v>
      </c>
      <c r="M731" s="1" t="str">
        <f>INDEX(Participation_Count_Clubs__24[#All],MATCH(athlete_entries[[#This Row],[Club Full]],Participation_Count_Clubs__24[[#All],[Club Full]],0),MATCH("Club Size Entries",Participation_Count_Clubs__24[#Headers],0))</f>
        <v>L</v>
      </c>
    </row>
    <row r="732" spans="1:13" x14ac:dyDescent="0.25">
      <c r="A732" t="s">
        <v>11</v>
      </c>
      <c r="B732" t="s">
        <v>290</v>
      </c>
      <c r="C732" t="s">
        <v>170</v>
      </c>
      <c r="D732" s="1" t="str">
        <f>VLOOKUP(athlete_entries[[#This Row],[CATEGORY]],Categories!$A$1:$F$106,2,FALSE)</f>
        <v>Individual</v>
      </c>
      <c r="E732" s="1" t="str">
        <f>VLOOKUP(athlete_entries[[#This Row],[CATEGORY]],Categories!$A$1:$F$106,3,FALSE)</f>
        <v>Patterns</v>
      </c>
      <c r="F732" s="1" t="str">
        <f>VLOOKUP(athlete_entries[[#This Row],[CATEGORY]],Categories!$A$1:$F$106,4,FALSE)</f>
        <v>Youth</v>
      </c>
      <c r="G732" s="1" t="str">
        <f>VLOOKUP(athlete_entries[[#This Row],[CATEGORY]],Categories!$A$1:$F$106,5,FALSE)</f>
        <v>Male</v>
      </c>
      <c r="H732" s="1" t="str">
        <f>VLOOKUP(athlete_entries[[#This Row],[CATEGORY]],Categories!$A$1:$F$106,6,FALSE)</f>
        <v>C G10-G05</v>
      </c>
      <c r="I732" s="1" t="str">
        <f t="array" ref="I732">_xlfn.IFNA(INDEX(Results__5[#All],MATCH(athlete_entries[[#This Row],[CATEGORY]]&amp;athlete_entries[[#This Row],[Name]],Results__5[[#All],[Category]]&amp;Results__5[[#All],[Name]],0),MATCH(athlete_entries[[#Headers],[Result]],Results__5[#Headers],0)),"0. None")</f>
        <v>0. None</v>
      </c>
      <c r="J732" s="1" t="str">
        <f>IF(AND(athlete_entries[[#This Row],[Result]]="2. Silver",K732=2),"0. None",IF(AND(athlete_entries[[#This Row],[Result]]="3. Bronze",K732=3),"0. None",athlete_entries[[#This Row],[Result]]))</f>
        <v>0. None</v>
      </c>
      <c r="K732" s="1">
        <f>INDEX(Categories_and_entries__2[[#All],[Category]:[Entries]],MATCH(athlete_entries[[#This Row],[CATEGORY]],Categories_and_entries__2[[#All],[Category]],0),MATCH("Entries",Categories_and_entries__2[[#Headers],[Category]:[Entries]],0))</f>
        <v>22</v>
      </c>
      <c r="L732" s="1">
        <f>COUNTIFS(athlete_entries[CATEGORY],athlete_entries[[#This Row],[CATEGORY]],athlete_entries[Club Full],athlete_entries[[#This Row],[Club Full]])</f>
        <v>1</v>
      </c>
      <c r="M732" s="1" t="str">
        <f>INDEX(Participation_Count_Clubs__24[#All],MATCH(athlete_entries[[#This Row],[Club Full]],Participation_Count_Clubs__24[[#All],[Club Full]],0),MATCH("Club Size Entries",Participation_Count_Clubs__24[#Headers],0))</f>
        <v>L</v>
      </c>
    </row>
    <row r="733" spans="1:13" x14ac:dyDescent="0.25">
      <c r="A733" t="s">
        <v>15</v>
      </c>
      <c r="B733" t="s">
        <v>247</v>
      </c>
      <c r="C733" t="s">
        <v>170</v>
      </c>
      <c r="D733" s="1" t="str">
        <f>VLOOKUP(athlete_entries[[#This Row],[CATEGORY]],Categories!$A$1:$F$106,2,FALSE)</f>
        <v>Individual</v>
      </c>
      <c r="E733" s="1" t="str">
        <f>VLOOKUP(athlete_entries[[#This Row],[CATEGORY]],Categories!$A$1:$F$106,3,FALSE)</f>
        <v>Patterns</v>
      </c>
      <c r="F733" s="1" t="str">
        <f>VLOOKUP(athlete_entries[[#This Row],[CATEGORY]],Categories!$A$1:$F$106,4,FALSE)</f>
        <v>Junior</v>
      </c>
      <c r="G733" s="1" t="str">
        <f>VLOOKUP(athlete_entries[[#This Row],[CATEGORY]],Categories!$A$1:$F$106,5,FALSE)</f>
        <v>Female</v>
      </c>
      <c r="H733" s="1" t="str">
        <f>VLOOKUP(athlete_entries[[#This Row],[CATEGORY]],Categories!$A$1:$F$106,6,FALSE)</f>
        <v>C G10-G05</v>
      </c>
      <c r="I733" s="1" t="str">
        <f t="array" ref="I733">_xlfn.IFNA(INDEX(Results__5[#All],MATCH(athlete_entries[[#This Row],[CATEGORY]]&amp;athlete_entries[[#This Row],[Name]],Results__5[[#All],[Category]]&amp;Results__5[[#All],[Name]],0),MATCH(athlete_entries[[#Headers],[Result]],Results__5[#Headers],0)),"0. None")</f>
        <v>2. Silver</v>
      </c>
      <c r="J733" s="1" t="str">
        <f>IF(AND(athlete_entries[[#This Row],[Result]]="2. Silver",K733=2),"0. None",IF(AND(athlete_entries[[#This Row],[Result]]="3. Bronze",K733=3),"0. None",athlete_entries[[#This Row],[Result]]))</f>
        <v>2. Silver</v>
      </c>
      <c r="K733" s="1">
        <f>INDEX(Categories_and_entries__2[[#All],[Category]:[Entries]],MATCH(athlete_entries[[#This Row],[CATEGORY]],Categories_and_entries__2[[#All],[Category]],0),MATCH("Entries",Categories_and_entries__2[[#Headers],[Category]:[Entries]],0))</f>
        <v>4</v>
      </c>
      <c r="L733" s="1">
        <f>COUNTIFS(athlete_entries[CATEGORY],athlete_entries[[#This Row],[CATEGORY]],athlete_entries[Club Full],athlete_entries[[#This Row],[Club Full]])</f>
        <v>2</v>
      </c>
      <c r="M733" s="1" t="str">
        <f>INDEX(Participation_Count_Clubs__24[#All],MATCH(athlete_entries[[#This Row],[Club Full]],Participation_Count_Clubs__24[[#All],[Club Full]],0),MATCH("Club Size Entries",Participation_Count_Clubs__24[#Headers],0))</f>
        <v>L</v>
      </c>
    </row>
    <row r="734" spans="1:13" x14ac:dyDescent="0.25">
      <c r="A734" t="s">
        <v>15</v>
      </c>
      <c r="B734" t="s">
        <v>336</v>
      </c>
      <c r="C734" t="s">
        <v>170</v>
      </c>
      <c r="D734" s="1" t="str">
        <f>VLOOKUP(athlete_entries[[#This Row],[CATEGORY]],Categories!$A$1:$F$106,2,FALSE)</f>
        <v>Individual</v>
      </c>
      <c r="E734" s="1" t="str">
        <f>VLOOKUP(athlete_entries[[#This Row],[CATEGORY]],Categories!$A$1:$F$106,3,FALSE)</f>
        <v>Patterns</v>
      </c>
      <c r="F734" s="1" t="str">
        <f>VLOOKUP(athlete_entries[[#This Row],[CATEGORY]],Categories!$A$1:$F$106,4,FALSE)</f>
        <v>Junior</v>
      </c>
      <c r="G734" s="1" t="str">
        <f>VLOOKUP(athlete_entries[[#This Row],[CATEGORY]],Categories!$A$1:$F$106,5,FALSE)</f>
        <v>Female</v>
      </c>
      <c r="H734" s="1" t="str">
        <f>VLOOKUP(athlete_entries[[#This Row],[CATEGORY]],Categories!$A$1:$F$106,6,FALSE)</f>
        <v>C G10-G05</v>
      </c>
      <c r="I734" s="1" t="str">
        <f t="array" ref="I734">_xlfn.IFNA(INDEX(Results__5[#All],MATCH(athlete_entries[[#This Row],[CATEGORY]]&amp;athlete_entries[[#This Row],[Name]],Results__5[[#All],[Category]]&amp;Results__5[[#All],[Name]],0),MATCH(athlete_entries[[#Headers],[Result]],Results__5[#Headers],0)),"0. None")</f>
        <v>3. Bronze</v>
      </c>
      <c r="J734" s="1" t="str">
        <f>IF(AND(athlete_entries[[#This Row],[Result]]="2. Silver",K734=2),"0. None",IF(AND(athlete_entries[[#This Row],[Result]]="3. Bronze",K734=3),"0. None",athlete_entries[[#This Row],[Result]]))</f>
        <v>3. Bronze</v>
      </c>
      <c r="K734" s="1">
        <f>INDEX(Categories_and_entries__2[[#All],[Category]:[Entries]],MATCH(athlete_entries[[#This Row],[CATEGORY]],Categories_and_entries__2[[#All],[Category]],0),MATCH("Entries",Categories_and_entries__2[[#Headers],[Category]:[Entries]],0))</f>
        <v>4</v>
      </c>
      <c r="L734" s="1">
        <f>COUNTIFS(athlete_entries[CATEGORY],athlete_entries[[#This Row],[CATEGORY]],athlete_entries[Club Full],athlete_entries[[#This Row],[Club Full]])</f>
        <v>2</v>
      </c>
      <c r="M734" s="1" t="str">
        <f>INDEX(Participation_Count_Clubs__24[#All],MATCH(athlete_entries[[#This Row],[Club Full]],Participation_Count_Clubs__24[[#All],[Club Full]],0),MATCH("Club Size Entries",Participation_Count_Clubs__24[#Headers],0))</f>
        <v>L</v>
      </c>
    </row>
    <row r="735" spans="1:13" x14ac:dyDescent="0.25">
      <c r="A735" t="s">
        <v>24</v>
      </c>
      <c r="B735" t="s">
        <v>258</v>
      </c>
      <c r="C735" t="s">
        <v>170</v>
      </c>
      <c r="D735" s="1" t="str">
        <f>VLOOKUP(athlete_entries[[#This Row],[CATEGORY]],Categories!$A$1:$F$106,2,FALSE)</f>
        <v>Individual</v>
      </c>
      <c r="E735" s="1" t="str">
        <f>VLOOKUP(athlete_entries[[#This Row],[CATEGORY]],Categories!$A$1:$F$106,3,FALSE)</f>
        <v>Patterns</v>
      </c>
      <c r="F735" s="1" t="str">
        <f>VLOOKUP(athlete_entries[[#This Row],[CATEGORY]],Categories!$A$1:$F$106,4,FALSE)</f>
        <v>Senior</v>
      </c>
      <c r="G735" s="1" t="str">
        <f>VLOOKUP(athlete_entries[[#This Row],[CATEGORY]],Categories!$A$1:$F$106,5,FALSE)</f>
        <v>Female</v>
      </c>
      <c r="H735" s="1" t="str">
        <f>VLOOKUP(athlete_entries[[#This Row],[CATEGORY]],Categories!$A$1:$F$106,6,FALSE)</f>
        <v>B G04-G01</v>
      </c>
      <c r="I735" s="1" t="str">
        <f t="array" ref="I735">_xlfn.IFNA(INDEX(Results__5[#All],MATCH(athlete_entries[[#This Row],[CATEGORY]]&amp;athlete_entries[[#This Row],[Name]],Results__5[[#All],[Category]]&amp;Results__5[[#All],[Name]],0),MATCH(athlete_entries[[#Headers],[Result]],Results__5[#Headers],0)),"0. None")</f>
        <v>2. Silver</v>
      </c>
      <c r="J735" s="1" t="str">
        <f>IF(AND(athlete_entries[[#This Row],[Result]]="2. Silver",K735=2),"0. None",IF(AND(athlete_entries[[#This Row],[Result]]="3. Bronze",K735=3),"0. None",athlete_entries[[#This Row],[Result]]))</f>
        <v>2. Silver</v>
      </c>
      <c r="K735" s="1">
        <f>INDEX(Categories_and_entries__2[[#All],[Category]:[Entries]],MATCH(athlete_entries[[#This Row],[CATEGORY]],Categories_and_entries__2[[#All],[Category]],0),MATCH("Entries",Categories_and_entries__2[[#Headers],[Category]:[Entries]],0))</f>
        <v>4</v>
      </c>
      <c r="L735" s="1">
        <f>COUNTIFS(athlete_entries[CATEGORY],athlete_entries[[#This Row],[CATEGORY]],athlete_entries[Club Full],athlete_entries[[#This Row],[Club Full]])</f>
        <v>1</v>
      </c>
      <c r="M735" s="1" t="str">
        <f>INDEX(Participation_Count_Clubs__24[#All],MATCH(athlete_entries[[#This Row],[Club Full]],Participation_Count_Clubs__24[[#All],[Club Full]],0),MATCH("Club Size Entries",Participation_Count_Clubs__24[#Headers],0))</f>
        <v>L</v>
      </c>
    </row>
    <row r="736" spans="1:13" x14ac:dyDescent="0.25">
      <c r="A736" t="s">
        <v>45</v>
      </c>
      <c r="B736" t="s">
        <v>598</v>
      </c>
      <c r="C736" t="s">
        <v>170</v>
      </c>
      <c r="D736" s="1" t="str">
        <f>VLOOKUP(athlete_entries[[#This Row],[CATEGORY]],Categories!$A$1:$F$106,2,FALSE)</f>
        <v>Individual</v>
      </c>
      <c r="E736" s="1" t="str">
        <f>VLOOKUP(athlete_entries[[#This Row],[CATEGORY]],Categories!$A$1:$F$106,3,FALSE)</f>
        <v>Sparring</v>
      </c>
      <c r="F736" s="1" t="str">
        <f>VLOOKUP(athlete_entries[[#This Row],[CATEGORY]],Categories!$A$1:$F$106,4,FALSE)</f>
        <v>Youth</v>
      </c>
      <c r="G736" s="1" t="str">
        <f>VLOOKUP(athlete_entries[[#This Row],[CATEGORY]],Categories!$A$1:$F$106,5,FALSE)</f>
        <v>Female</v>
      </c>
      <c r="H736" s="1" t="str">
        <f>VLOOKUP(athlete_entries[[#This Row],[CATEGORY]],Categories!$A$1:$F$106,6,FALSE)</f>
        <v>C G10-G05</v>
      </c>
      <c r="I736" s="1" t="str">
        <f t="array" ref="I736">_xlfn.IFNA(INDEX(Results__5[#All],MATCH(athlete_entries[[#This Row],[CATEGORY]]&amp;athlete_entries[[#This Row],[Name]],Results__5[[#All],[Category]]&amp;Results__5[[#All],[Name]],0),MATCH(athlete_entries[[#Headers],[Result]],Results__5[#Headers],0)),"0. None")</f>
        <v>0. None</v>
      </c>
      <c r="J736" s="1" t="str">
        <f>IF(AND(athlete_entries[[#This Row],[Result]]="2. Silver",K736=2),"0. None",IF(AND(athlete_entries[[#This Row],[Result]]="3. Bronze",K736=3),"0. None",athlete_entries[[#This Row],[Result]]))</f>
        <v>0. None</v>
      </c>
      <c r="K736" s="1">
        <f>INDEX(Categories_and_entries__2[[#All],[Category]:[Entries]],MATCH(athlete_entries[[#This Row],[CATEGORY]],Categories_and_entries__2[[#All],[Category]],0),MATCH("Entries",Categories_and_entries__2[[#Headers],[Category]:[Entries]],0))</f>
        <v>17</v>
      </c>
      <c r="L736" s="1">
        <f>COUNTIFS(athlete_entries[CATEGORY],athlete_entries[[#This Row],[CATEGORY]],athlete_entries[Club Full],athlete_entries[[#This Row],[Club Full]])</f>
        <v>1</v>
      </c>
      <c r="M736" s="1" t="str">
        <f>INDEX(Participation_Count_Clubs__24[#All],MATCH(athlete_entries[[#This Row],[Club Full]],Participation_Count_Clubs__24[[#All],[Club Full]],0),MATCH("Club Size Entries",Participation_Count_Clubs__24[#Headers],0))</f>
        <v>L</v>
      </c>
    </row>
    <row r="737" spans="1:13" x14ac:dyDescent="0.25">
      <c r="A737" t="s">
        <v>46</v>
      </c>
      <c r="B737" t="s">
        <v>572</v>
      </c>
      <c r="C737" t="s">
        <v>170</v>
      </c>
      <c r="D737" s="1" t="str">
        <f>VLOOKUP(athlete_entries[[#This Row],[CATEGORY]],Categories!$A$1:$F$106,2,FALSE)</f>
        <v>Individual</v>
      </c>
      <c r="E737" s="1" t="str">
        <f>VLOOKUP(athlete_entries[[#This Row],[CATEGORY]],Categories!$A$1:$F$106,3,FALSE)</f>
        <v>Sparring</v>
      </c>
      <c r="F737" s="1" t="str">
        <f>VLOOKUP(athlete_entries[[#This Row],[CATEGORY]],Categories!$A$1:$F$106,4,FALSE)</f>
        <v>Youth</v>
      </c>
      <c r="G737" s="1" t="str">
        <f>VLOOKUP(athlete_entries[[#This Row],[CATEGORY]],Categories!$A$1:$F$106,5,FALSE)</f>
        <v>Female</v>
      </c>
      <c r="H737" s="1" t="str">
        <f>VLOOKUP(athlete_entries[[#This Row],[CATEGORY]],Categories!$A$1:$F$106,6,FALSE)</f>
        <v>C G10-G05</v>
      </c>
      <c r="I737" s="1" t="str">
        <f t="array" ref="I737">_xlfn.IFNA(INDEX(Results__5[#All],MATCH(athlete_entries[[#This Row],[CATEGORY]]&amp;athlete_entries[[#This Row],[Name]],Results__5[[#All],[Category]]&amp;Results__5[[#All],[Name]],0),MATCH(athlete_entries[[#Headers],[Result]],Results__5[#Headers],0)),"0. None")</f>
        <v>0. None</v>
      </c>
      <c r="J737" s="1" t="str">
        <f>IF(AND(athlete_entries[[#This Row],[Result]]="2. Silver",K737=2),"0. None",IF(AND(athlete_entries[[#This Row],[Result]]="3. Bronze",K737=3),"0. None",athlete_entries[[#This Row],[Result]]))</f>
        <v>0. None</v>
      </c>
      <c r="K737" s="1">
        <f>INDEX(Categories_and_entries__2[[#All],[Category]:[Entries]],MATCH(athlete_entries[[#This Row],[CATEGORY]],Categories_and_entries__2[[#All],[Category]],0),MATCH("Entries",Categories_and_entries__2[[#Headers],[Category]:[Entries]],0))</f>
        <v>20</v>
      </c>
      <c r="L737" s="1">
        <f>COUNTIFS(athlete_entries[CATEGORY],athlete_entries[[#This Row],[CATEGORY]],athlete_entries[Club Full],athlete_entries[[#This Row],[Club Full]])</f>
        <v>1</v>
      </c>
      <c r="M737" s="1" t="str">
        <f>INDEX(Participation_Count_Clubs__24[#All],MATCH(athlete_entries[[#This Row],[Club Full]],Participation_Count_Clubs__24[[#All],[Club Full]],0),MATCH("Club Size Entries",Participation_Count_Clubs__24[#Headers],0))</f>
        <v>L</v>
      </c>
    </row>
    <row r="738" spans="1:13" x14ac:dyDescent="0.25">
      <c r="A738" t="s">
        <v>47</v>
      </c>
      <c r="B738" t="s">
        <v>169</v>
      </c>
      <c r="C738" t="s">
        <v>170</v>
      </c>
      <c r="D738" s="1" t="str">
        <f>VLOOKUP(athlete_entries[[#This Row],[CATEGORY]],Categories!$A$1:$F$106,2,FALSE)</f>
        <v>Individual</v>
      </c>
      <c r="E738" s="1" t="str">
        <f>VLOOKUP(athlete_entries[[#This Row],[CATEGORY]],Categories!$A$1:$F$106,3,FALSE)</f>
        <v>Sparring</v>
      </c>
      <c r="F738" s="1" t="str">
        <f>VLOOKUP(athlete_entries[[#This Row],[CATEGORY]],Categories!$A$1:$F$106,4,FALSE)</f>
        <v>Youth</v>
      </c>
      <c r="G738" s="1" t="str">
        <f>VLOOKUP(athlete_entries[[#This Row],[CATEGORY]],Categories!$A$1:$F$106,5,FALSE)</f>
        <v>Female</v>
      </c>
      <c r="H738" s="1" t="str">
        <f>VLOOKUP(athlete_entries[[#This Row],[CATEGORY]],Categories!$A$1:$F$106,6,FALSE)</f>
        <v>C G10-G05</v>
      </c>
      <c r="I738" s="1" t="str">
        <f t="array" ref="I738">_xlfn.IFNA(INDEX(Results__5[#All],MATCH(athlete_entries[[#This Row],[CATEGORY]]&amp;athlete_entries[[#This Row],[Name]],Results__5[[#All],[Category]]&amp;Results__5[[#All],[Name]],0),MATCH(athlete_entries[[#Headers],[Result]],Results__5[#Headers],0)),"0. None")</f>
        <v>1. Gold</v>
      </c>
      <c r="J738" s="1" t="str">
        <f>IF(AND(athlete_entries[[#This Row],[Result]]="2. Silver",K738=2),"0. None",IF(AND(athlete_entries[[#This Row],[Result]]="3. Bronze",K738=3),"0. None",athlete_entries[[#This Row],[Result]]))</f>
        <v>1. Gold</v>
      </c>
      <c r="K738" s="1">
        <f>INDEX(Categories_and_entries__2[[#All],[Category]:[Entries]],MATCH(athlete_entries[[#This Row],[CATEGORY]],Categories_and_entries__2[[#All],[Category]],0),MATCH("Entries",Categories_and_entries__2[[#Headers],[Category]:[Entries]],0))</f>
        <v>10</v>
      </c>
      <c r="L738" s="1">
        <f>COUNTIFS(athlete_entries[CATEGORY],athlete_entries[[#This Row],[CATEGORY]],athlete_entries[Club Full],athlete_entries[[#This Row],[Club Full]])</f>
        <v>1</v>
      </c>
      <c r="M738" s="1" t="str">
        <f>INDEX(Participation_Count_Clubs__24[#All],MATCH(athlete_entries[[#This Row],[Club Full]],Participation_Count_Clubs__24[[#All],[Club Full]],0),MATCH("Club Size Entries",Participation_Count_Clubs__24[#Headers],0))</f>
        <v>L</v>
      </c>
    </row>
    <row r="739" spans="1:13" x14ac:dyDescent="0.25">
      <c r="A739" t="s">
        <v>48</v>
      </c>
      <c r="B739" t="s">
        <v>356</v>
      </c>
      <c r="C739" t="s">
        <v>170</v>
      </c>
      <c r="D739" s="1" t="str">
        <f>VLOOKUP(athlete_entries[[#This Row],[CATEGORY]],Categories!$A$1:$F$106,2,FALSE)</f>
        <v>Individual</v>
      </c>
      <c r="E739" s="1" t="str">
        <f>VLOOKUP(athlete_entries[[#This Row],[CATEGORY]],Categories!$A$1:$F$106,3,FALSE)</f>
        <v>Sparring</v>
      </c>
      <c r="F739" s="1" t="str">
        <f>VLOOKUP(athlete_entries[[#This Row],[CATEGORY]],Categories!$A$1:$F$106,4,FALSE)</f>
        <v>Youth</v>
      </c>
      <c r="G739" s="1" t="str">
        <f>VLOOKUP(athlete_entries[[#This Row],[CATEGORY]],Categories!$A$1:$F$106,5,FALSE)</f>
        <v>Male</v>
      </c>
      <c r="H739" s="1" t="str">
        <f>VLOOKUP(athlete_entries[[#This Row],[CATEGORY]],Categories!$A$1:$F$106,6,FALSE)</f>
        <v>A+B G04-D06</v>
      </c>
      <c r="I739" s="1" t="str">
        <f t="array" ref="I739">_xlfn.IFNA(INDEX(Results__5[#All],MATCH(athlete_entries[[#This Row],[CATEGORY]]&amp;athlete_entries[[#This Row],[Name]],Results__5[[#All],[Category]]&amp;Results__5[[#All],[Name]],0),MATCH(athlete_entries[[#Headers],[Result]],Results__5[#Headers],0)),"0. None")</f>
        <v>3. Bronze</v>
      </c>
      <c r="J739" s="1" t="str">
        <f>IF(AND(athlete_entries[[#This Row],[Result]]="2. Silver",K739=2),"0. None",IF(AND(athlete_entries[[#This Row],[Result]]="3. Bronze",K739=3),"0. None",athlete_entries[[#This Row],[Result]]))</f>
        <v>3. Bronze</v>
      </c>
      <c r="K739" s="1">
        <f>INDEX(Categories_and_entries__2[[#All],[Category]:[Entries]],MATCH(athlete_entries[[#This Row],[CATEGORY]],Categories_and_entries__2[[#All],[Category]],0),MATCH("Entries",Categories_and_entries__2[[#Headers],[Category]:[Entries]],0))</f>
        <v>12</v>
      </c>
      <c r="L739" s="1">
        <f>COUNTIFS(athlete_entries[CATEGORY],athlete_entries[[#This Row],[CATEGORY]],athlete_entries[Club Full],athlete_entries[[#This Row],[Club Full]])</f>
        <v>1</v>
      </c>
      <c r="M739" s="1" t="str">
        <f>INDEX(Participation_Count_Clubs__24[#All],MATCH(athlete_entries[[#This Row],[Club Full]],Participation_Count_Clubs__24[[#All],[Club Full]],0),MATCH("Club Size Entries",Participation_Count_Clubs__24[#Headers],0))</f>
        <v>L</v>
      </c>
    </row>
    <row r="740" spans="1:13" x14ac:dyDescent="0.25">
      <c r="A740" t="s">
        <v>447</v>
      </c>
      <c r="B740" t="s">
        <v>175</v>
      </c>
      <c r="C740" t="s">
        <v>170</v>
      </c>
      <c r="D740" s="1" t="str">
        <f>VLOOKUP(athlete_entries[[#This Row],[CATEGORY]],Categories!$A$1:$F$106,2,FALSE)</f>
        <v>Individual</v>
      </c>
      <c r="E740" s="1" t="str">
        <f>VLOOKUP(athlete_entries[[#This Row],[CATEGORY]],Categories!$A$1:$F$106,3,FALSE)</f>
        <v>Sparring</v>
      </c>
      <c r="F740" s="1" t="str">
        <f>VLOOKUP(athlete_entries[[#This Row],[CATEGORY]],Categories!$A$1:$F$106,4,FALSE)</f>
        <v>Youth</v>
      </c>
      <c r="G740" s="1" t="str">
        <f>VLOOKUP(athlete_entries[[#This Row],[CATEGORY]],Categories!$A$1:$F$106,5,FALSE)</f>
        <v>Male</v>
      </c>
      <c r="H740" s="1" t="str">
        <f>VLOOKUP(athlete_entries[[#This Row],[CATEGORY]],Categories!$A$1:$F$106,6,FALSE)</f>
        <v>A+B G04-D06</v>
      </c>
      <c r="I740" s="1" t="str">
        <f t="array" ref="I740">_xlfn.IFNA(INDEX(Results__5[#All],MATCH(athlete_entries[[#This Row],[CATEGORY]]&amp;athlete_entries[[#This Row],[Name]],Results__5[[#All],[Category]]&amp;Results__5[[#All],[Name]],0),MATCH(athlete_entries[[#Headers],[Result]],Results__5[#Headers],0)),"0. None")</f>
        <v>0. None</v>
      </c>
      <c r="J740" s="1" t="str">
        <f>IF(AND(athlete_entries[[#This Row],[Result]]="2. Silver",K740=2),"0. None",IF(AND(athlete_entries[[#This Row],[Result]]="3. Bronze",K740=3),"0. None",athlete_entries[[#This Row],[Result]]))</f>
        <v>0. None</v>
      </c>
      <c r="K740" s="1">
        <f>INDEX(Categories_and_entries__2[[#All],[Category]:[Entries]],MATCH(athlete_entries[[#This Row],[CATEGORY]],Categories_and_entries__2[[#All],[Category]],0),MATCH("Entries",Categories_and_entries__2[[#Headers],[Category]:[Entries]],0))</f>
        <v>3</v>
      </c>
      <c r="L740" s="1">
        <f>COUNTIFS(athlete_entries[CATEGORY],athlete_entries[[#This Row],[CATEGORY]],athlete_entries[Club Full],athlete_entries[[#This Row],[Club Full]])</f>
        <v>1</v>
      </c>
      <c r="M740" s="1" t="str">
        <f>INDEX(Participation_Count_Clubs__24[#All],MATCH(athlete_entries[[#This Row],[Club Full]],Participation_Count_Clubs__24[[#All],[Club Full]],0),MATCH("Club Size Entries",Participation_Count_Clubs__24[#Headers],0))</f>
        <v>L</v>
      </c>
    </row>
    <row r="741" spans="1:13" x14ac:dyDescent="0.25">
      <c r="A741" t="s">
        <v>55</v>
      </c>
      <c r="B741" t="s">
        <v>290</v>
      </c>
      <c r="C741" t="s">
        <v>170</v>
      </c>
      <c r="D741" s="1" t="str">
        <f>VLOOKUP(athlete_entries[[#This Row],[CATEGORY]],Categories!$A$1:$F$106,2,FALSE)</f>
        <v>Individual</v>
      </c>
      <c r="E741" s="1" t="str">
        <f>VLOOKUP(athlete_entries[[#This Row],[CATEGORY]],Categories!$A$1:$F$106,3,FALSE)</f>
        <v>Sparring</v>
      </c>
      <c r="F741" s="1" t="str">
        <f>VLOOKUP(athlete_entries[[#This Row],[CATEGORY]],Categories!$A$1:$F$106,4,FALSE)</f>
        <v>Youth</v>
      </c>
      <c r="G741" s="1" t="str">
        <f>VLOOKUP(athlete_entries[[#This Row],[CATEGORY]],Categories!$A$1:$F$106,5,FALSE)</f>
        <v>Male</v>
      </c>
      <c r="H741" s="1" t="str">
        <f>VLOOKUP(athlete_entries[[#This Row],[CATEGORY]],Categories!$A$1:$F$106,6,FALSE)</f>
        <v>C G10-G05</v>
      </c>
      <c r="I741" s="1" t="str">
        <f t="array" ref="I741">_xlfn.IFNA(INDEX(Results__5[#All],MATCH(athlete_entries[[#This Row],[CATEGORY]]&amp;athlete_entries[[#This Row],[Name]],Results__5[[#All],[Category]]&amp;Results__5[[#All],[Name]],0),MATCH(athlete_entries[[#Headers],[Result]],Results__5[#Headers],0)),"0. None")</f>
        <v>2. Silver</v>
      </c>
      <c r="J741" s="1" t="str">
        <f>IF(AND(athlete_entries[[#This Row],[Result]]="2. Silver",K741=2),"0. None",IF(AND(athlete_entries[[#This Row],[Result]]="3. Bronze",K741=3),"0. None",athlete_entries[[#This Row],[Result]]))</f>
        <v>2. Silver</v>
      </c>
      <c r="K741" s="1">
        <f>INDEX(Categories_and_entries__2[[#All],[Category]:[Entries]],MATCH(athlete_entries[[#This Row],[CATEGORY]],Categories_and_entries__2[[#All],[Category]],0),MATCH("Entries",Categories_and_entries__2[[#Headers],[Category]:[Entries]],0))</f>
        <v>18</v>
      </c>
      <c r="L741" s="1">
        <f>COUNTIFS(athlete_entries[CATEGORY],athlete_entries[[#This Row],[CATEGORY]],athlete_entries[Club Full],athlete_entries[[#This Row],[Club Full]])</f>
        <v>1</v>
      </c>
      <c r="M741" s="1" t="str">
        <f>INDEX(Participation_Count_Clubs__24[#All],MATCH(athlete_entries[[#This Row],[Club Full]],Participation_Count_Clubs__24[[#All],[Club Full]],0),MATCH("Club Size Entries",Participation_Count_Clubs__24[#Headers],0))</f>
        <v>L</v>
      </c>
    </row>
    <row r="742" spans="1:13" x14ac:dyDescent="0.25">
      <c r="A742" t="s">
        <v>57</v>
      </c>
      <c r="B742" t="s">
        <v>184</v>
      </c>
      <c r="C742" t="s">
        <v>170</v>
      </c>
      <c r="D742" s="1" t="str">
        <f>VLOOKUP(athlete_entries[[#This Row],[CATEGORY]],Categories!$A$1:$F$106,2,FALSE)</f>
        <v>Individual</v>
      </c>
      <c r="E742" s="1" t="str">
        <f>VLOOKUP(athlete_entries[[#This Row],[CATEGORY]],Categories!$A$1:$F$106,3,FALSE)</f>
        <v>Sparring</v>
      </c>
      <c r="F742" s="1" t="str">
        <f>VLOOKUP(athlete_entries[[#This Row],[CATEGORY]],Categories!$A$1:$F$106,4,FALSE)</f>
        <v>Youth</v>
      </c>
      <c r="G742" s="1" t="str">
        <f>VLOOKUP(athlete_entries[[#This Row],[CATEGORY]],Categories!$A$1:$F$106,5,FALSE)</f>
        <v>Male</v>
      </c>
      <c r="H742" s="1" t="str">
        <f>VLOOKUP(athlete_entries[[#This Row],[CATEGORY]],Categories!$A$1:$F$106,6,FALSE)</f>
        <v>C G10-G05</v>
      </c>
      <c r="I742" s="1" t="str">
        <f t="array" ref="I742">_xlfn.IFNA(INDEX(Results__5[#All],MATCH(athlete_entries[[#This Row],[CATEGORY]]&amp;athlete_entries[[#This Row],[Name]],Results__5[[#All],[Category]]&amp;Results__5[[#All],[Name]],0),MATCH(athlete_entries[[#Headers],[Result]],Results__5[#Headers],0)),"0. None")</f>
        <v>1. Gold</v>
      </c>
      <c r="J742" s="1" t="str">
        <f>IF(AND(athlete_entries[[#This Row],[Result]]="2. Silver",K742=2),"0. None",IF(AND(athlete_entries[[#This Row],[Result]]="3. Bronze",K742=3),"0. None",athlete_entries[[#This Row],[Result]]))</f>
        <v>1. Gold</v>
      </c>
      <c r="K742" s="1">
        <f>INDEX(Categories_and_entries__2[[#All],[Category]:[Entries]],MATCH(athlete_entries[[#This Row],[CATEGORY]],Categories_and_entries__2[[#All],[Category]],0),MATCH("Entries",Categories_and_entries__2[[#Headers],[Category]:[Entries]],0))</f>
        <v>4</v>
      </c>
      <c r="L742" s="1">
        <f>COUNTIFS(athlete_entries[CATEGORY],athlete_entries[[#This Row],[CATEGORY]],athlete_entries[Club Full],athlete_entries[[#This Row],[Club Full]])</f>
        <v>1</v>
      </c>
      <c r="M742" s="1" t="str">
        <f>INDEX(Participation_Count_Clubs__24[#All],MATCH(athlete_entries[[#This Row],[Club Full]],Participation_Count_Clubs__24[[#All],[Club Full]],0),MATCH("Club Size Entries",Participation_Count_Clubs__24[#Headers],0))</f>
        <v>L</v>
      </c>
    </row>
    <row r="743" spans="1:13" x14ac:dyDescent="0.25">
      <c r="A743" t="s">
        <v>58</v>
      </c>
      <c r="B743" t="s">
        <v>185</v>
      </c>
      <c r="C743" t="s">
        <v>170</v>
      </c>
      <c r="D743" s="1" t="str">
        <f>VLOOKUP(athlete_entries[[#This Row],[CATEGORY]],Categories!$A$1:$F$106,2,FALSE)</f>
        <v>Individual</v>
      </c>
      <c r="E743" s="1" t="str">
        <f>VLOOKUP(athlete_entries[[#This Row],[CATEGORY]],Categories!$A$1:$F$106,3,FALSE)</f>
        <v>Sparring</v>
      </c>
      <c r="F743" s="1" t="str">
        <f>VLOOKUP(athlete_entries[[#This Row],[CATEGORY]],Categories!$A$1:$F$106,4,FALSE)</f>
        <v>Youth</v>
      </c>
      <c r="G743" s="1" t="str">
        <f>VLOOKUP(athlete_entries[[#This Row],[CATEGORY]],Categories!$A$1:$F$106,5,FALSE)</f>
        <v>Male</v>
      </c>
      <c r="H743" s="1" t="str">
        <f>VLOOKUP(athlete_entries[[#This Row],[CATEGORY]],Categories!$A$1:$F$106,6,FALSE)</f>
        <v>C G10-G05</v>
      </c>
      <c r="I743" s="1" t="str">
        <f t="array" ref="I743">_xlfn.IFNA(INDEX(Results__5[#All],MATCH(athlete_entries[[#This Row],[CATEGORY]]&amp;athlete_entries[[#This Row],[Name]],Results__5[[#All],[Category]]&amp;Results__5[[#All],[Name]],0),MATCH(athlete_entries[[#Headers],[Result]],Results__5[#Headers],0)),"0. None")</f>
        <v>1. Gold</v>
      </c>
      <c r="J743" s="1" t="str">
        <f>IF(AND(athlete_entries[[#This Row],[Result]]="2. Silver",K743=2),"0. None",IF(AND(athlete_entries[[#This Row],[Result]]="3. Bronze",K743=3),"0. None",athlete_entries[[#This Row],[Result]]))</f>
        <v>1. Gold</v>
      </c>
      <c r="K743" s="1">
        <f>INDEX(Categories_and_entries__2[[#All],[Category]:[Entries]],MATCH(athlete_entries[[#This Row],[CATEGORY]],Categories_and_entries__2[[#All],[Category]],0),MATCH("Entries",Categories_and_entries__2[[#Headers],[Category]:[Entries]],0))</f>
        <v>4</v>
      </c>
      <c r="L743" s="1">
        <f>COUNTIFS(athlete_entries[CATEGORY],athlete_entries[[#This Row],[CATEGORY]],athlete_entries[Club Full],athlete_entries[[#This Row],[Club Full]])</f>
        <v>1</v>
      </c>
      <c r="M743" s="1" t="str">
        <f>INDEX(Participation_Count_Clubs__24[#All],MATCH(athlete_entries[[#This Row],[Club Full]],Participation_Count_Clubs__24[[#All],[Club Full]],0),MATCH("Club Size Entries",Participation_Count_Clubs__24[#Headers],0))</f>
        <v>L</v>
      </c>
    </row>
    <row r="744" spans="1:13" x14ac:dyDescent="0.25">
      <c r="A744" t="s">
        <v>63</v>
      </c>
      <c r="B744" t="s">
        <v>191</v>
      </c>
      <c r="C744" t="s">
        <v>170</v>
      </c>
      <c r="D744" s="1" t="str">
        <f>VLOOKUP(athlete_entries[[#This Row],[CATEGORY]],Categories!$A$1:$F$106,2,FALSE)</f>
        <v>Individual</v>
      </c>
      <c r="E744" s="1" t="str">
        <f>VLOOKUP(athlete_entries[[#This Row],[CATEGORY]],Categories!$A$1:$F$106,3,FALSE)</f>
        <v>Sparring</v>
      </c>
      <c r="F744" s="1" t="str">
        <f>VLOOKUP(athlete_entries[[#This Row],[CATEGORY]],Categories!$A$1:$F$106,4,FALSE)</f>
        <v>Junior</v>
      </c>
      <c r="G744" s="1" t="str">
        <f>VLOOKUP(athlete_entries[[#This Row],[CATEGORY]],Categories!$A$1:$F$106,5,FALSE)</f>
        <v>Female</v>
      </c>
      <c r="H744" s="1" t="str">
        <f>VLOOKUP(athlete_entries[[#This Row],[CATEGORY]],Categories!$A$1:$F$106,6,FALSE)</f>
        <v>A+B G04-D06</v>
      </c>
      <c r="I744" s="1" t="str">
        <f t="array" ref="I744">_xlfn.IFNA(INDEX(Results__5[#All],MATCH(athlete_entries[[#This Row],[CATEGORY]]&amp;athlete_entries[[#This Row],[Name]],Results__5[[#All],[Category]]&amp;Results__5[[#All],[Name]],0),MATCH(athlete_entries[[#Headers],[Result]],Results__5[#Headers],0)),"0. None")</f>
        <v>1. Gold</v>
      </c>
      <c r="J744" s="1" t="str">
        <f>IF(AND(athlete_entries[[#This Row],[Result]]="2. Silver",K744=2),"0. None",IF(AND(athlete_entries[[#This Row],[Result]]="3. Bronze",K744=3),"0. None",athlete_entries[[#This Row],[Result]]))</f>
        <v>1. Gold</v>
      </c>
      <c r="K744" s="1">
        <f>INDEX(Categories_and_entries__2[[#All],[Category]:[Entries]],MATCH(athlete_entries[[#This Row],[CATEGORY]],Categories_and_entries__2[[#All],[Category]],0),MATCH("Entries",Categories_and_entries__2[[#Headers],[Category]:[Entries]],0))</f>
        <v>4</v>
      </c>
      <c r="L744" s="1">
        <f>COUNTIFS(athlete_entries[CATEGORY],athlete_entries[[#This Row],[CATEGORY]],athlete_entries[Club Full],athlete_entries[[#This Row],[Club Full]])</f>
        <v>1</v>
      </c>
      <c r="M744" s="1" t="str">
        <f>INDEX(Participation_Count_Clubs__24[#All],MATCH(athlete_entries[[#This Row],[Club Full]],Participation_Count_Clubs__24[[#All],[Club Full]],0),MATCH("Club Size Entries",Participation_Count_Clubs__24[#Headers],0))</f>
        <v>L</v>
      </c>
    </row>
    <row r="745" spans="1:13" x14ac:dyDescent="0.25">
      <c r="A745" t="s">
        <v>65</v>
      </c>
      <c r="B745" t="s">
        <v>247</v>
      </c>
      <c r="C745" t="s">
        <v>170</v>
      </c>
      <c r="D745" s="1" t="str">
        <f>VLOOKUP(athlete_entries[[#This Row],[CATEGORY]],Categories!$A$1:$F$106,2,FALSE)</f>
        <v>Individual</v>
      </c>
      <c r="E745" s="1" t="str">
        <f>VLOOKUP(athlete_entries[[#This Row],[CATEGORY]],Categories!$A$1:$F$106,3,FALSE)</f>
        <v>Sparring</v>
      </c>
      <c r="F745" s="1" t="str">
        <f>VLOOKUP(athlete_entries[[#This Row],[CATEGORY]],Categories!$A$1:$F$106,4,FALSE)</f>
        <v>Junior</v>
      </c>
      <c r="G745" s="1" t="str">
        <f>VLOOKUP(athlete_entries[[#This Row],[CATEGORY]],Categories!$A$1:$F$106,5,FALSE)</f>
        <v>Female</v>
      </c>
      <c r="H745" s="1" t="str">
        <f>VLOOKUP(athlete_entries[[#This Row],[CATEGORY]],Categories!$A$1:$F$106,6,FALSE)</f>
        <v>C G10-G05</v>
      </c>
      <c r="I745" s="1" t="str">
        <f t="array" ref="I745">_xlfn.IFNA(INDEX(Results__5[#All],MATCH(athlete_entries[[#This Row],[CATEGORY]]&amp;athlete_entries[[#This Row],[Name]],Results__5[[#All],[Category]]&amp;Results__5[[#All],[Name]],0),MATCH(athlete_entries[[#Headers],[Result]],Results__5[#Headers],0)),"0. None")</f>
        <v>2. Silver</v>
      </c>
      <c r="J745" s="1" t="str">
        <f>IF(AND(athlete_entries[[#This Row],[Result]]="2. Silver",K745=2),"0. None",IF(AND(athlete_entries[[#This Row],[Result]]="3. Bronze",K745=3),"0. None",athlete_entries[[#This Row],[Result]]))</f>
        <v>0. None</v>
      </c>
      <c r="K745" s="1">
        <f>INDEX(Categories_and_entries__2[[#All],[Category]:[Entries]],MATCH(athlete_entries[[#This Row],[CATEGORY]],Categories_and_entries__2[[#All],[Category]],0),MATCH("Entries",Categories_and_entries__2[[#Headers],[Category]:[Entries]],0))</f>
        <v>2</v>
      </c>
      <c r="L745" s="1">
        <f>COUNTIFS(athlete_entries[CATEGORY],athlete_entries[[#This Row],[CATEGORY]],athlete_entries[Club Full],athlete_entries[[#This Row],[Club Full]])</f>
        <v>1</v>
      </c>
      <c r="M745" s="1" t="str">
        <f>INDEX(Participation_Count_Clubs__24[#All],MATCH(athlete_entries[[#This Row],[Club Full]],Participation_Count_Clubs__24[[#All],[Club Full]],0),MATCH("Club Size Entries",Participation_Count_Clubs__24[#Headers],0))</f>
        <v>L</v>
      </c>
    </row>
    <row r="746" spans="1:13" x14ac:dyDescent="0.25">
      <c r="A746" t="s">
        <v>67</v>
      </c>
      <c r="B746" t="s">
        <v>336</v>
      </c>
      <c r="C746" t="s">
        <v>170</v>
      </c>
      <c r="D746" s="1" t="str">
        <f>VLOOKUP(athlete_entries[[#This Row],[CATEGORY]],Categories!$A$1:$F$106,2,FALSE)</f>
        <v>Individual</v>
      </c>
      <c r="E746" s="1" t="str">
        <f>VLOOKUP(athlete_entries[[#This Row],[CATEGORY]],Categories!$A$1:$F$106,3,FALSE)</f>
        <v>Sparring</v>
      </c>
      <c r="F746" s="1" t="str">
        <f>VLOOKUP(athlete_entries[[#This Row],[CATEGORY]],Categories!$A$1:$F$106,4,FALSE)</f>
        <v>Junior</v>
      </c>
      <c r="G746" s="1" t="str">
        <f>VLOOKUP(athlete_entries[[#This Row],[CATEGORY]],Categories!$A$1:$F$106,5,FALSE)</f>
        <v>Female</v>
      </c>
      <c r="H746" s="1" t="str">
        <f>VLOOKUP(athlete_entries[[#This Row],[CATEGORY]],Categories!$A$1:$F$106,6,FALSE)</f>
        <v>C G10-G05</v>
      </c>
      <c r="I746" s="1" t="str">
        <f t="array" ref="I746">_xlfn.IFNA(INDEX(Results__5[#All],MATCH(athlete_entries[[#This Row],[CATEGORY]]&amp;athlete_entries[[#This Row],[Name]],Results__5[[#All],[Category]]&amp;Results__5[[#All],[Name]],0),MATCH(athlete_entries[[#Headers],[Result]],Results__5[#Headers],0)),"0. None")</f>
        <v>3. Bronze</v>
      </c>
      <c r="J746" s="1" t="str">
        <f>IF(AND(athlete_entries[[#This Row],[Result]]="2. Silver",K746=2),"0. None",IF(AND(athlete_entries[[#This Row],[Result]]="3. Bronze",K746=3),"0. None",athlete_entries[[#This Row],[Result]]))</f>
        <v>3. Bronze</v>
      </c>
      <c r="K746" s="1">
        <f>INDEX(Categories_and_entries__2[[#All],[Category]:[Entries]],MATCH(athlete_entries[[#This Row],[CATEGORY]],Categories_and_entries__2[[#All],[Category]],0),MATCH("Entries",Categories_and_entries__2[[#Headers],[Category]:[Entries]],0))</f>
        <v>4</v>
      </c>
      <c r="L746" s="1">
        <f>COUNTIFS(athlete_entries[CATEGORY],athlete_entries[[#This Row],[CATEGORY]],athlete_entries[Club Full],athlete_entries[[#This Row],[Club Full]])</f>
        <v>1</v>
      </c>
      <c r="M746" s="1" t="str">
        <f>INDEX(Participation_Count_Clubs__24[#All],MATCH(athlete_entries[[#This Row],[Club Full]],Participation_Count_Clubs__24[[#All],[Club Full]],0),MATCH("Club Size Entries",Participation_Count_Clubs__24[#Headers],0))</f>
        <v>L</v>
      </c>
    </row>
    <row r="747" spans="1:13" x14ac:dyDescent="0.25">
      <c r="A747" t="s">
        <v>68</v>
      </c>
      <c r="B747" t="s">
        <v>709</v>
      </c>
      <c r="C747" t="s">
        <v>170</v>
      </c>
      <c r="D747" s="1" t="str">
        <f>VLOOKUP(athlete_entries[[#This Row],[CATEGORY]],Categories!$A$1:$F$106,2,FALSE)</f>
        <v>Individual</v>
      </c>
      <c r="E747" s="1" t="str">
        <f>VLOOKUP(athlete_entries[[#This Row],[CATEGORY]],Categories!$A$1:$F$106,3,FALSE)</f>
        <v>Sparring</v>
      </c>
      <c r="F747" s="1" t="str">
        <f>VLOOKUP(athlete_entries[[#This Row],[CATEGORY]],Categories!$A$1:$F$106,4,FALSE)</f>
        <v>Junior</v>
      </c>
      <c r="G747" s="1" t="str">
        <f>VLOOKUP(athlete_entries[[#This Row],[CATEGORY]],Categories!$A$1:$F$106,5,FALSE)</f>
        <v>Male</v>
      </c>
      <c r="H747" s="1" t="str">
        <f>VLOOKUP(athlete_entries[[#This Row],[CATEGORY]],Categories!$A$1:$F$106,6,FALSE)</f>
        <v>A+B G04-D06</v>
      </c>
      <c r="I747" s="1" t="str">
        <f t="array" ref="I747">_xlfn.IFNA(INDEX(Results__5[#All],MATCH(athlete_entries[[#This Row],[CATEGORY]]&amp;athlete_entries[[#This Row],[Name]],Results__5[[#All],[Category]]&amp;Results__5[[#All],[Name]],0),MATCH(athlete_entries[[#Headers],[Result]],Results__5[#Headers],0)),"0. None")</f>
        <v>0. None</v>
      </c>
      <c r="J747" s="1" t="str">
        <f>IF(AND(athlete_entries[[#This Row],[Result]]="2. Silver",K747=2),"0. None",IF(AND(athlete_entries[[#This Row],[Result]]="3. Bronze",K747=3),"0. None",athlete_entries[[#This Row],[Result]]))</f>
        <v>0. None</v>
      </c>
      <c r="K747" s="1">
        <f>INDEX(Categories_and_entries__2[[#All],[Category]:[Entries]],MATCH(athlete_entries[[#This Row],[CATEGORY]],Categories_and_entries__2[[#All],[Category]],0),MATCH("Entries",Categories_and_entries__2[[#Headers],[Category]:[Entries]],0))</f>
        <v>5</v>
      </c>
      <c r="L747" s="1">
        <f>COUNTIFS(athlete_entries[CATEGORY],athlete_entries[[#This Row],[CATEGORY]],athlete_entries[Club Full],athlete_entries[[#This Row],[Club Full]])</f>
        <v>1</v>
      </c>
      <c r="M747" s="1" t="str">
        <f>INDEX(Participation_Count_Clubs__24[#All],MATCH(athlete_entries[[#This Row],[Club Full]],Participation_Count_Clubs__24[[#All],[Club Full]],0),MATCH("Club Size Entries",Participation_Count_Clubs__24[#Headers],0))</f>
        <v>L</v>
      </c>
    </row>
    <row r="748" spans="1:13" x14ac:dyDescent="0.25">
      <c r="A748" t="s">
        <v>74</v>
      </c>
      <c r="B748" t="s">
        <v>203</v>
      </c>
      <c r="C748" t="s">
        <v>170</v>
      </c>
      <c r="D748" s="1" t="str">
        <f>VLOOKUP(athlete_entries[[#This Row],[CATEGORY]],Categories!$A$1:$F$106,2,FALSE)</f>
        <v>Individual</v>
      </c>
      <c r="E748" s="1" t="str">
        <f>VLOOKUP(athlete_entries[[#This Row],[CATEGORY]],Categories!$A$1:$F$106,3,FALSE)</f>
        <v>Sparring</v>
      </c>
      <c r="F748" s="1" t="str">
        <f>VLOOKUP(athlete_entries[[#This Row],[CATEGORY]],Categories!$A$1:$F$106,4,FALSE)</f>
        <v>Junior</v>
      </c>
      <c r="G748" s="1" t="str">
        <f>VLOOKUP(athlete_entries[[#This Row],[CATEGORY]],Categories!$A$1:$F$106,5,FALSE)</f>
        <v>Male</v>
      </c>
      <c r="H748" s="1" t="str">
        <f>VLOOKUP(athlete_entries[[#This Row],[CATEGORY]],Categories!$A$1:$F$106,6,FALSE)</f>
        <v>B G04-G01</v>
      </c>
      <c r="I748" s="1" t="str">
        <f t="array" ref="I748">_xlfn.IFNA(INDEX(Results__5[#All],MATCH(athlete_entries[[#This Row],[CATEGORY]]&amp;athlete_entries[[#This Row],[Name]],Results__5[[#All],[Category]]&amp;Results__5[[#All],[Name]],0),MATCH(athlete_entries[[#Headers],[Result]],Results__5[#Headers],0)),"0. None")</f>
        <v>1. Gold</v>
      </c>
      <c r="J748" s="1" t="str">
        <f>IF(AND(athlete_entries[[#This Row],[Result]]="2. Silver",K748=2),"0. None",IF(AND(athlete_entries[[#This Row],[Result]]="3. Bronze",K748=3),"0. None",athlete_entries[[#This Row],[Result]]))</f>
        <v>1. Gold</v>
      </c>
      <c r="K748" s="1">
        <f>INDEX(Categories_and_entries__2[[#All],[Category]:[Entries]],MATCH(athlete_entries[[#This Row],[CATEGORY]],Categories_and_entries__2[[#All],[Category]],0),MATCH("Entries",Categories_and_entries__2[[#Headers],[Category]:[Entries]],0))</f>
        <v>3</v>
      </c>
      <c r="L748" s="1">
        <f>COUNTIFS(athlete_entries[CATEGORY],athlete_entries[[#This Row],[CATEGORY]],athlete_entries[Club Full],athlete_entries[[#This Row],[Club Full]])</f>
        <v>1</v>
      </c>
      <c r="M748" s="1" t="str">
        <f>INDEX(Participation_Count_Clubs__24[#All],MATCH(athlete_entries[[#This Row],[Club Full]],Participation_Count_Clubs__24[[#All],[Club Full]],0),MATCH("Club Size Entries",Participation_Count_Clubs__24[#Headers],0))</f>
        <v>L</v>
      </c>
    </row>
    <row r="749" spans="1:13" x14ac:dyDescent="0.25">
      <c r="A749" t="s">
        <v>81</v>
      </c>
      <c r="B749" t="s">
        <v>258</v>
      </c>
      <c r="C749" t="s">
        <v>170</v>
      </c>
      <c r="D749" s="1" t="str">
        <f>VLOOKUP(athlete_entries[[#This Row],[CATEGORY]],Categories!$A$1:$F$106,2,FALSE)</f>
        <v>Individual</v>
      </c>
      <c r="E749" s="1" t="str">
        <f>VLOOKUP(athlete_entries[[#This Row],[CATEGORY]],Categories!$A$1:$F$106,3,FALSE)</f>
        <v>Sparring</v>
      </c>
      <c r="F749" s="1" t="str">
        <f>VLOOKUP(athlete_entries[[#This Row],[CATEGORY]],Categories!$A$1:$F$106,4,FALSE)</f>
        <v>Senior</v>
      </c>
      <c r="G749" s="1" t="str">
        <f>VLOOKUP(athlete_entries[[#This Row],[CATEGORY]],Categories!$A$1:$F$106,5,FALSE)</f>
        <v>Female</v>
      </c>
      <c r="H749" s="1" t="str">
        <f>VLOOKUP(athlete_entries[[#This Row],[CATEGORY]],Categories!$A$1:$F$106,6,FALSE)</f>
        <v>A+B G04-D06</v>
      </c>
      <c r="I749" s="1" t="str">
        <f t="array" ref="I749">_xlfn.IFNA(INDEX(Results__5[#All],MATCH(athlete_entries[[#This Row],[CATEGORY]]&amp;athlete_entries[[#This Row],[Name]],Results__5[[#All],[Category]]&amp;Results__5[[#All],[Name]],0),MATCH(athlete_entries[[#Headers],[Result]],Results__5[#Headers],0)),"0. None")</f>
        <v>2. Silver</v>
      </c>
      <c r="J749" s="1" t="str">
        <f>IF(AND(athlete_entries[[#This Row],[Result]]="2. Silver",K749=2),"0. None",IF(AND(athlete_entries[[#This Row],[Result]]="3. Bronze",K749=3),"0. None",athlete_entries[[#This Row],[Result]]))</f>
        <v>2. Silver</v>
      </c>
      <c r="K749" s="1">
        <f>INDEX(Categories_and_entries__2[[#All],[Category]:[Entries]],MATCH(athlete_entries[[#This Row],[CATEGORY]],Categories_and_entries__2[[#All],[Category]],0),MATCH("Entries",Categories_and_entries__2[[#Headers],[Category]:[Entries]],0))</f>
        <v>7</v>
      </c>
      <c r="L749" s="1">
        <f>COUNTIFS(athlete_entries[CATEGORY],athlete_entries[[#This Row],[CATEGORY]],athlete_entries[Club Full],athlete_entries[[#This Row],[Club Full]])</f>
        <v>1</v>
      </c>
      <c r="M749" s="1" t="str">
        <f>INDEX(Participation_Count_Clubs__24[#All],MATCH(athlete_entries[[#This Row],[Club Full]],Participation_Count_Clubs__24[[#All],[Club Full]],0),MATCH("Club Size Entries",Participation_Count_Clubs__24[#Headers],0))</f>
        <v>L</v>
      </c>
    </row>
    <row r="750" spans="1:13" x14ac:dyDescent="0.25">
      <c r="A750" t="s">
        <v>86</v>
      </c>
      <c r="B750" t="s">
        <v>722</v>
      </c>
      <c r="C750" t="s">
        <v>170</v>
      </c>
      <c r="D750" s="1" t="str">
        <f>VLOOKUP(athlete_entries[[#This Row],[CATEGORY]],Categories!$A$1:$F$106,2,FALSE)</f>
        <v>Individual</v>
      </c>
      <c r="E750" s="1" t="str">
        <f>VLOOKUP(athlete_entries[[#This Row],[CATEGORY]],Categories!$A$1:$F$106,3,FALSE)</f>
        <v>Sparring</v>
      </c>
      <c r="F750" s="1" t="str">
        <f>VLOOKUP(athlete_entries[[#This Row],[CATEGORY]],Categories!$A$1:$F$106,4,FALSE)</f>
        <v>Senior</v>
      </c>
      <c r="G750" s="1" t="str">
        <f>VLOOKUP(athlete_entries[[#This Row],[CATEGORY]],Categories!$A$1:$F$106,5,FALSE)</f>
        <v>Male</v>
      </c>
      <c r="H750" s="1" t="str">
        <f>VLOOKUP(athlete_entries[[#This Row],[CATEGORY]],Categories!$A$1:$F$106,6,FALSE)</f>
        <v>A+B G04-D06</v>
      </c>
      <c r="I750" s="1" t="str">
        <f t="array" ref="I750">_xlfn.IFNA(INDEX(Results__5[#All],MATCH(athlete_entries[[#This Row],[CATEGORY]]&amp;athlete_entries[[#This Row],[Name]],Results__5[[#All],[Category]]&amp;Results__5[[#All],[Name]],0),MATCH(athlete_entries[[#Headers],[Result]],Results__5[#Headers],0)),"0. None")</f>
        <v>0. None</v>
      </c>
      <c r="J750" s="1" t="str">
        <f>IF(AND(athlete_entries[[#This Row],[Result]]="2. Silver",K750=2),"0. None",IF(AND(athlete_entries[[#This Row],[Result]]="3. Bronze",K750=3),"0. None",athlete_entries[[#This Row],[Result]]))</f>
        <v>0. None</v>
      </c>
      <c r="K750" s="1">
        <f>INDEX(Categories_and_entries__2[[#All],[Category]:[Entries]],MATCH(athlete_entries[[#This Row],[CATEGORY]],Categories_and_entries__2[[#All],[Category]],0),MATCH("Entries",Categories_and_entries__2[[#Headers],[Category]:[Entries]],0))</f>
        <v>8</v>
      </c>
      <c r="L750" s="1">
        <f>COUNTIFS(athlete_entries[CATEGORY],athlete_entries[[#This Row],[CATEGORY]],athlete_entries[Club Full],athlete_entries[[#This Row],[Club Full]])</f>
        <v>1</v>
      </c>
      <c r="M750" s="1" t="str">
        <f>INDEX(Participation_Count_Clubs__24[#All],MATCH(athlete_entries[[#This Row],[Club Full]],Participation_Count_Clubs__24[[#All],[Club Full]],0),MATCH("Club Size Entries",Participation_Count_Clubs__24[#Headers],0))</f>
        <v>L</v>
      </c>
    </row>
    <row r="751" spans="1:13" x14ac:dyDescent="0.25">
      <c r="A751" t="s">
        <v>89</v>
      </c>
      <c r="B751" t="s">
        <v>383</v>
      </c>
      <c r="C751" t="s">
        <v>170</v>
      </c>
      <c r="D751" s="1" t="str">
        <f>VLOOKUP(athlete_entries[[#This Row],[CATEGORY]],Categories!$A$1:$F$106,2,FALSE)</f>
        <v>Individual</v>
      </c>
      <c r="E751" s="1" t="str">
        <f>VLOOKUP(athlete_entries[[#This Row],[CATEGORY]],Categories!$A$1:$F$106,3,FALSE)</f>
        <v>Sparring</v>
      </c>
      <c r="F751" s="1" t="str">
        <f>VLOOKUP(athlete_entries[[#This Row],[CATEGORY]],Categories!$A$1:$F$106,4,FALSE)</f>
        <v>Senior</v>
      </c>
      <c r="G751" s="1" t="str">
        <f>VLOOKUP(athlete_entries[[#This Row],[CATEGORY]],Categories!$A$1:$F$106,5,FALSE)</f>
        <v>Male</v>
      </c>
      <c r="H751" s="1" t="str">
        <f>VLOOKUP(athlete_entries[[#This Row],[CATEGORY]],Categories!$A$1:$F$106,6,FALSE)</f>
        <v>B G04-G01</v>
      </c>
      <c r="I751" s="1" t="str">
        <f t="array" ref="I751">_xlfn.IFNA(INDEX(Results__5[#All],MATCH(athlete_entries[[#This Row],[CATEGORY]]&amp;athlete_entries[[#This Row],[Name]],Results__5[[#All],[Category]]&amp;Results__5[[#All],[Name]],0),MATCH(athlete_entries[[#Headers],[Result]],Results__5[#Headers],0)),"0. None")</f>
        <v>3. Bronze</v>
      </c>
      <c r="J751" s="1" t="str">
        <f>IF(AND(athlete_entries[[#This Row],[Result]]="2. Silver",K751=2),"0. None",IF(AND(athlete_entries[[#This Row],[Result]]="3. Bronze",K751=3),"0. None",athlete_entries[[#This Row],[Result]]))</f>
        <v>0. None</v>
      </c>
      <c r="K751" s="1">
        <f>INDEX(Categories_and_entries__2[[#All],[Category]:[Entries]],MATCH(athlete_entries[[#This Row],[CATEGORY]],Categories_and_entries__2[[#All],[Category]],0),MATCH("Entries",Categories_and_entries__2[[#Headers],[Category]:[Entries]],0))</f>
        <v>3</v>
      </c>
      <c r="L751" s="1">
        <f>COUNTIFS(athlete_entries[CATEGORY],athlete_entries[[#This Row],[CATEGORY]],athlete_entries[Club Full],athlete_entries[[#This Row],[Club Full]])</f>
        <v>1</v>
      </c>
      <c r="M751" s="1" t="str">
        <f>INDEX(Participation_Count_Clubs__24[#All],MATCH(athlete_entries[[#This Row],[Club Full]],Participation_Count_Clubs__24[[#All],[Club Full]],0),MATCH("Club Size Entries",Participation_Count_Clubs__24[#Headers],0))</f>
        <v>L</v>
      </c>
    </row>
    <row r="752" spans="1:13" x14ac:dyDescent="0.25">
      <c r="A752" t="s">
        <v>100</v>
      </c>
      <c r="B752" t="s">
        <v>728</v>
      </c>
      <c r="C752" t="s">
        <v>170</v>
      </c>
      <c r="D752" s="1" t="str">
        <f>VLOOKUP(athlete_entries[[#This Row],[CATEGORY]],Categories!$A$1:$F$106,2,FALSE)</f>
        <v>Individual</v>
      </c>
      <c r="E752" s="1" t="str">
        <f>VLOOKUP(athlete_entries[[#This Row],[CATEGORY]],Categories!$A$1:$F$106,3,FALSE)</f>
        <v>Power</v>
      </c>
      <c r="F752" s="1" t="str">
        <f>VLOOKUP(athlete_entries[[#This Row],[CATEGORY]],Categories!$A$1:$F$106,4,FALSE)</f>
        <v>Junior</v>
      </c>
      <c r="G752" s="1" t="str">
        <f>VLOOKUP(athlete_entries[[#This Row],[CATEGORY]],Categories!$A$1:$F$106,5,FALSE)</f>
        <v>Male</v>
      </c>
      <c r="H752" s="1" t="str">
        <f>VLOOKUP(athlete_entries[[#This Row],[CATEGORY]],Categories!$A$1:$F$106,6,FALSE)</f>
        <v>A+B G04-D06</v>
      </c>
      <c r="I752" s="1" t="str">
        <f t="array" ref="I752">_xlfn.IFNA(INDEX(Results__5[#All],MATCH(athlete_entries[[#This Row],[CATEGORY]]&amp;athlete_entries[[#This Row],[Name]],Results__5[[#All],[Category]]&amp;Results__5[[#All],[Name]],0),MATCH(athlete_entries[[#Headers],[Result]],Results__5[#Headers],0)),"0. None")</f>
        <v>0. None</v>
      </c>
      <c r="J752" s="1" t="str">
        <f>IF(AND(athlete_entries[[#This Row],[Result]]="2. Silver",K752=2),"0. None",IF(AND(athlete_entries[[#This Row],[Result]]="3. Bronze",K752=3),"0. None",athlete_entries[[#This Row],[Result]]))</f>
        <v>0. None</v>
      </c>
      <c r="K752" s="1">
        <f>INDEX(Categories_and_entries__2[[#All],[Category]:[Entries]],MATCH(athlete_entries[[#This Row],[CATEGORY]],Categories_and_entries__2[[#All],[Category]],0),MATCH("Entries",Categories_and_entries__2[[#Headers],[Category]:[Entries]],0))</f>
        <v>12</v>
      </c>
      <c r="L752" s="1">
        <f>COUNTIFS(athlete_entries[CATEGORY],athlete_entries[[#This Row],[CATEGORY]],athlete_entries[Club Full],athlete_entries[[#This Row],[Club Full]])</f>
        <v>1</v>
      </c>
      <c r="M752" s="1" t="str">
        <f>INDEX(Participation_Count_Clubs__24[#All],MATCH(athlete_entries[[#This Row],[Club Full]],Participation_Count_Clubs__24[[#All],[Club Full]],0),MATCH("Club Size Entries",Participation_Count_Clubs__24[#Headers],0))</f>
        <v>L</v>
      </c>
    </row>
    <row r="753" spans="1:13" x14ac:dyDescent="0.25">
      <c r="A753" t="s">
        <v>446</v>
      </c>
      <c r="B753" t="s">
        <v>387</v>
      </c>
      <c r="C753" t="s">
        <v>170</v>
      </c>
      <c r="D753" s="1" t="str">
        <f>VLOOKUP(athlete_entries[[#This Row],[CATEGORY]],Categories!$A$1:$F$106,2,FALSE)</f>
        <v>Individual</v>
      </c>
      <c r="E753" s="1" t="str">
        <f>VLOOKUP(athlete_entries[[#This Row],[CATEGORY]],Categories!$A$1:$F$106,3,FALSE)</f>
        <v>Power</v>
      </c>
      <c r="F753" s="1" t="str">
        <f>VLOOKUP(athlete_entries[[#This Row],[CATEGORY]],Categories!$A$1:$F$106,4,FALSE)</f>
        <v>Senior</v>
      </c>
      <c r="G753" s="1" t="str">
        <f>VLOOKUP(athlete_entries[[#This Row],[CATEGORY]],Categories!$A$1:$F$106,5,FALSE)</f>
        <v>Female</v>
      </c>
      <c r="H753" s="1" t="str">
        <f>VLOOKUP(athlete_entries[[#This Row],[CATEGORY]],Categories!$A$1:$F$106,6,FALSE)</f>
        <v>A+B G04-D06</v>
      </c>
      <c r="I753" s="1" t="str">
        <f t="array" ref="I753">_xlfn.IFNA(INDEX(Results__5[#All],MATCH(athlete_entries[[#This Row],[CATEGORY]]&amp;athlete_entries[[#This Row],[Name]],Results__5[[#All],[Category]]&amp;Results__5[[#All],[Name]],0),MATCH(athlete_entries[[#Headers],[Result]],Results__5[#Headers],0)),"0. None")</f>
        <v>3. Bronze</v>
      </c>
      <c r="J753" s="1" t="str">
        <f>IF(AND(athlete_entries[[#This Row],[Result]]="2. Silver",K753=2),"0. None",IF(AND(athlete_entries[[#This Row],[Result]]="3. Bronze",K753=3),"0. None",athlete_entries[[#This Row],[Result]]))</f>
        <v>3. Bronze</v>
      </c>
      <c r="K753" s="1">
        <f>INDEX(Categories_and_entries__2[[#All],[Category]:[Entries]],MATCH(athlete_entries[[#This Row],[CATEGORY]],Categories_and_entries__2[[#All],[Category]],0),MATCH("Entries",Categories_and_entries__2[[#Headers],[Category]:[Entries]],0))</f>
        <v>10</v>
      </c>
      <c r="L753" s="1">
        <f>COUNTIFS(athlete_entries[CATEGORY],athlete_entries[[#This Row],[CATEGORY]],athlete_entries[Club Full],athlete_entries[[#This Row],[Club Full]])</f>
        <v>2</v>
      </c>
      <c r="M753" s="1" t="str">
        <f>INDEX(Participation_Count_Clubs__24[#All],MATCH(athlete_entries[[#This Row],[Club Full]],Participation_Count_Clubs__24[[#All],[Club Full]],0),MATCH("Club Size Entries",Participation_Count_Clubs__24[#Headers],0))</f>
        <v>L</v>
      </c>
    </row>
    <row r="754" spans="1:13" x14ac:dyDescent="0.25">
      <c r="A754" t="s">
        <v>446</v>
      </c>
      <c r="B754" t="s">
        <v>258</v>
      </c>
      <c r="C754" t="s">
        <v>170</v>
      </c>
      <c r="D754" s="1" t="str">
        <f>VLOOKUP(athlete_entries[[#This Row],[CATEGORY]],Categories!$A$1:$F$106,2,FALSE)</f>
        <v>Individual</v>
      </c>
      <c r="E754" s="1" t="str">
        <f>VLOOKUP(athlete_entries[[#This Row],[CATEGORY]],Categories!$A$1:$F$106,3,FALSE)</f>
        <v>Power</v>
      </c>
      <c r="F754" s="1" t="str">
        <f>VLOOKUP(athlete_entries[[#This Row],[CATEGORY]],Categories!$A$1:$F$106,4,FALSE)</f>
        <v>Senior</v>
      </c>
      <c r="G754" s="1" t="str">
        <f>VLOOKUP(athlete_entries[[#This Row],[CATEGORY]],Categories!$A$1:$F$106,5,FALSE)</f>
        <v>Female</v>
      </c>
      <c r="H754" s="1" t="str">
        <f>VLOOKUP(athlete_entries[[#This Row],[CATEGORY]],Categories!$A$1:$F$106,6,FALSE)</f>
        <v>A+B G04-D06</v>
      </c>
      <c r="I754" s="1" t="str">
        <f t="array" ref="I754">_xlfn.IFNA(INDEX(Results__5[#All],MATCH(athlete_entries[[#This Row],[CATEGORY]]&amp;athlete_entries[[#This Row],[Name]],Results__5[[#All],[Category]]&amp;Results__5[[#All],[Name]],0),MATCH(athlete_entries[[#Headers],[Result]],Results__5[#Headers],0)),"0. None")</f>
        <v>0. None</v>
      </c>
      <c r="J754" s="1" t="str">
        <f>IF(AND(athlete_entries[[#This Row],[Result]]="2. Silver",K754=2),"0. None",IF(AND(athlete_entries[[#This Row],[Result]]="3. Bronze",K754=3),"0. None",athlete_entries[[#This Row],[Result]]))</f>
        <v>0. None</v>
      </c>
      <c r="K754" s="1">
        <f>INDEX(Categories_and_entries__2[[#All],[Category]:[Entries]],MATCH(athlete_entries[[#This Row],[CATEGORY]],Categories_and_entries__2[[#All],[Category]],0),MATCH("Entries",Categories_and_entries__2[[#Headers],[Category]:[Entries]],0))</f>
        <v>10</v>
      </c>
      <c r="L754" s="1">
        <f>COUNTIFS(athlete_entries[CATEGORY],athlete_entries[[#This Row],[CATEGORY]],athlete_entries[Club Full],athlete_entries[[#This Row],[Club Full]])</f>
        <v>2</v>
      </c>
      <c r="M754" s="1" t="str">
        <f>INDEX(Participation_Count_Clubs__24[#All],MATCH(athlete_entries[[#This Row],[Club Full]],Participation_Count_Clubs__24[[#All],[Club Full]],0),MATCH("Club Size Entries",Participation_Count_Clubs__24[#Headers],0))</f>
        <v>L</v>
      </c>
    </row>
    <row r="755" spans="1:13" x14ac:dyDescent="0.25">
      <c r="A755" t="s">
        <v>101</v>
      </c>
      <c r="B755" t="s">
        <v>383</v>
      </c>
      <c r="C755" t="s">
        <v>170</v>
      </c>
      <c r="D755" s="1" t="str">
        <f>VLOOKUP(athlete_entries[[#This Row],[CATEGORY]],Categories!$A$1:$F$106,2,FALSE)</f>
        <v>Individual</v>
      </c>
      <c r="E755" s="1" t="str">
        <f>VLOOKUP(athlete_entries[[#This Row],[CATEGORY]],Categories!$A$1:$F$106,3,FALSE)</f>
        <v>Power</v>
      </c>
      <c r="F755" s="1" t="str">
        <f>VLOOKUP(athlete_entries[[#This Row],[CATEGORY]],Categories!$A$1:$F$106,4,FALSE)</f>
        <v>Senior</v>
      </c>
      <c r="G755" s="1" t="str">
        <f>VLOOKUP(athlete_entries[[#This Row],[CATEGORY]],Categories!$A$1:$F$106,5,FALSE)</f>
        <v>Male</v>
      </c>
      <c r="H755" s="1" t="str">
        <f>VLOOKUP(athlete_entries[[#This Row],[CATEGORY]],Categories!$A$1:$F$106,6,FALSE)</f>
        <v>A+B G04-D06</v>
      </c>
      <c r="I755" s="1" t="str">
        <f t="array" ref="I755">_xlfn.IFNA(INDEX(Results__5[#All],MATCH(athlete_entries[[#This Row],[CATEGORY]]&amp;athlete_entries[[#This Row],[Name]],Results__5[[#All],[Category]]&amp;Results__5[[#All],[Name]],0),MATCH(athlete_entries[[#Headers],[Result]],Results__5[#Headers],0)),"0. None")</f>
        <v>0. None</v>
      </c>
      <c r="J755" s="1" t="str">
        <f>IF(AND(athlete_entries[[#This Row],[Result]]="2. Silver",K755=2),"0. None",IF(AND(athlete_entries[[#This Row],[Result]]="3. Bronze",K755=3),"0. None",athlete_entries[[#This Row],[Result]]))</f>
        <v>0. None</v>
      </c>
      <c r="K755" s="1">
        <f>INDEX(Categories_and_entries__2[[#All],[Category]:[Entries]],MATCH(athlete_entries[[#This Row],[CATEGORY]],Categories_and_entries__2[[#All],[Category]],0),MATCH("Entries",Categories_and_entries__2[[#Headers],[Category]:[Entries]],0))</f>
        <v>12</v>
      </c>
      <c r="L755" s="1">
        <f>COUNTIFS(athlete_entries[CATEGORY],athlete_entries[[#This Row],[CATEGORY]],athlete_entries[Club Full],athlete_entries[[#This Row],[Club Full]])</f>
        <v>1</v>
      </c>
      <c r="M755" s="1" t="str">
        <f>INDEX(Participation_Count_Clubs__24[#All],MATCH(athlete_entries[[#This Row],[Club Full]],Participation_Count_Clubs__24[[#All],[Club Full]],0),MATCH("Club Size Entries",Participation_Count_Clubs__24[#Headers],0))</f>
        <v>L</v>
      </c>
    </row>
    <row r="756" spans="1:13" x14ac:dyDescent="0.25">
      <c r="A756" t="s">
        <v>2</v>
      </c>
      <c r="B756" t="s">
        <v>560</v>
      </c>
      <c r="C756" t="s">
        <v>237</v>
      </c>
      <c r="D756" s="1" t="str">
        <f>VLOOKUP(athlete_entries[[#This Row],[CATEGORY]],Categories!$A$1:$F$106,2,FALSE)</f>
        <v>Individual</v>
      </c>
      <c r="E756" s="1" t="str">
        <f>VLOOKUP(athlete_entries[[#This Row],[CATEGORY]],Categories!$A$1:$F$106,3,FALSE)</f>
        <v>Patterns</v>
      </c>
      <c r="F756" s="1" t="str">
        <f>VLOOKUP(athlete_entries[[#This Row],[CATEGORY]],Categories!$A$1:$F$106,4,FALSE)</f>
        <v>Youth</v>
      </c>
      <c r="G756" s="1" t="str">
        <f>VLOOKUP(athlete_entries[[#This Row],[CATEGORY]],Categories!$A$1:$F$106,5,FALSE)</f>
        <v>Female</v>
      </c>
      <c r="H756" s="1" t="str">
        <f>VLOOKUP(athlete_entries[[#This Row],[CATEGORY]],Categories!$A$1:$F$106,6,FALSE)</f>
        <v>B G04-G01</v>
      </c>
      <c r="I756" s="1" t="str">
        <f t="array" ref="I756">_xlfn.IFNA(INDEX(Results__5[#All],MATCH(athlete_entries[[#This Row],[CATEGORY]]&amp;athlete_entries[[#This Row],[Name]],Results__5[[#All],[Category]]&amp;Results__5[[#All],[Name]],0),MATCH(athlete_entries[[#Headers],[Result]],Results__5[#Headers],0)),"0. None")</f>
        <v>0. None</v>
      </c>
      <c r="J756" s="1" t="str">
        <f>IF(AND(athlete_entries[[#This Row],[Result]]="2. Silver",K756=2),"0. None",IF(AND(athlete_entries[[#This Row],[Result]]="3. Bronze",K756=3),"0. None",athlete_entries[[#This Row],[Result]]))</f>
        <v>0. None</v>
      </c>
      <c r="K756" s="1">
        <f>INDEX(Categories_and_entries__2[[#All],[Category]:[Entries]],MATCH(athlete_entries[[#This Row],[CATEGORY]],Categories_and_entries__2[[#All],[Category]],0),MATCH("Entries",Categories_and_entries__2[[#Headers],[Category]:[Entries]],0))</f>
        <v>24</v>
      </c>
      <c r="L756" s="1">
        <f>COUNTIFS(athlete_entries[CATEGORY],athlete_entries[[#This Row],[CATEGORY]],athlete_entries[Club Full],athlete_entries[[#This Row],[Club Full]])</f>
        <v>2</v>
      </c>
      <c r="M756" s="1" t="str">
        <f>INDEX(Participation_Count_Clubs__24[#All],MATCH(athlete_entries[[#This Row],[Club Full]],Participation_Count_Clubs__24[[#All],[Club Full]],0),MATCH("Club Size Entries",Participation_Count_Clubs__24[#Headers],0))</f>
        <v>M</v>
      </c>
    </row>
    <row r="757" spans="1:13" x14ac:dyDescent="0.25">
      <c r="A757" t="s">
        <v>2</v>
      </c>
      <c r="B757" t="s">
        <v>561</v>
      </c>
      <c r="C757" t="s">
        <v>237</v>
      </c>
      <c r="D757" s="1" t="str">
        <f>VLOOKUP(athlete_entries[[#This Row],[CATEGORY]],Categories!$A$1:$F$106,2,FALSE)</f>
        <v>Individual</v>
      </c>
      <c r="E757" s="1" t="str">
        <f>VLOOKUP(athlete_entries[[#This Row],[CATEGORY]],Categories!$A$1:$F$106,3,FALSE)</f>
        <v>Patterns</v>
      </c>
      <c r="F757" s="1" t="str">
        <f>VLOOKUP(athlete_entries[[#This Row],[CATEGORY]],Categories!$A$1:$F$106,4,FALSE)</f>
        <v>Youth</v>
      </c>
      <c r="G757" s="1" t="str">
        <f>VLOOKUP(athlete_entries[[#This Row],[CATEGORY]],Categories!$A$1:$F$106,5,FALSE)</f>
        <v>Female</v>
      </c>
      <c r="H757" s="1" t="str">
        <f>VLOOKUP(athlete_entries[[#This Row],[CATEGORY]],Categories!$A$1:$F$106,6,FALSE)</f>
        <v>B G04-G01</v>
      </c>
      <c r="I757" s="1" t="str">
        <f t="array" ref="I757">_xlfn.IFNA(INDEX(Results__5[#All],MATCH(athlete_entries[[#This Row],[CATEGORY]]&amp;athlete_entries[[#This Row],[Name]],Results__5[[#All],[Category]]&amp;Results__5[[#All],[Name]],0),MATCH(athlete_entries[[#Headers],[Result]],Results__5[#Headers],0)),"0. None")</f>
        <v>0. None</v>
      </c>
      <c r="J757" s="1" t="str">
        <f>IF(AND(athlete_entries[[#This Row],[Result]]="2. Silver",K757=2),"0. None",IF(AND(athlete_entries[[#This Row],[Result]]="3. Bronze",K757=3),"0. None",athlete_entries[[#This Row],[Result]]))</f>
        <v>0. None</v>
      </c>
      <c r="K757" s="1">
        <f>INDEX(Categories_and_entries__2[[#All],[Category]:[Entries]],MATCH(athlete_entries[[#This Row],[CATEGORY]],Categories_and_entries__2[[#All],[Category]],0),MATCH("Entries",Categories_and_entries__2[[#Headers],[Category]:[Entries]],0))</f>
        <v>24</v>
      </c>
      <c r="L757" s="1">
        <f>COUNTIFS(athlete_entries[CATEGORY],athlete_entries[[#This Row],[CATEGORY]],athlete_entries[Club Full],athlete_entries[[#This Row],[Club Full]])</f>
        <v>2</v>
      </c>
      <c r="M757" s="1" t="str">
        <f>INDEX(Participation_Count_Clubs__24[#All],MATCH(athlete_entries[[#This Row],[Club Full]],Participation_Count_Clubs__24[[#All],[Club Full]],0),MATCH("Club Size Entries",Participation_Count_Clubs__24[#Headers],0))</f>
        <v>M</v>
      </c>
    </row>
    <row r="758" spans="1:13" x14ac:dyDescent="0.25">
      <c r="A758" t="s">
        <v>6</v>
      </c>
      <c r="B758" t="s">
        <v>236</v>
      </c>
      <c r="C758" t="s">
        <v>237</v>
      </c>
      <c r="D758" s="1" t="str">
        <f>VLOOKUP(athlete_entries[[#This Row],[CATEGORY]],Categories!$A$1:$F$106,2,FALSE)</f>
        <v>Individual</v>
      </c>
      <c r="E758" s="1" t="str">
        <f>VLOOKUP(athlete_entries[[#This Row],[CATEGORY]],Categories!$A$1:$F$106,3,FALSE)</f>
        <v>Patterns</v>
      </c>
      <c r="F758" s="1" t="str">
        <f>VLOOKUP(athlete_entries[[#This Row],[CATEGORY]],Categories!$A$1:$F$106,4,FALSE)</f>
        <v>Youth</v>
      </c>
      <c r="G758" s="1" t="str">
        <f>VLOOKUP(athlete_entries[[#This Row],[CATEGORY]],Categories!$A$1:$F$106,5,FALSE)</f>
        <v>Male</v>
      </c>
      <c r="H758" s="1" t="str">
        <f>VLOOKUP(athlete_entries[[#This Row],[CATEGORY]],Categories!$A$1:$F$106,6,FALSE)</f>
        <v>A D01-D06</v>
      </c>
      <c r="I758" s="1" t="str">
        <f t="array" ref="I758">_xlfn.IFNA(INDEX(Results__5[#All],MATCH(athlete_entries[[#This Row],[CATEGORY]]&amp;athlete_entries[[#This Row],[Name]],Results__5[[#All],[Category]]&amp;Results__5[[#All],[Name]],0),MATCH(athlete_entries[[#Headers],[Result]],Results__5[#Headers],0)),"0. None")</f>
        <v>2. Silver</v>
      </c>
      <c r="J758" s="1" t="str">
        <f>IF(AND(athlete_entries[[#This Row],[Result]]="2. Silver",K758=2),"0. None",IF(AND(athlete_entries[[#This Row],[Result]]="3. Bronze",K758=3),"0. None",athlete_entries[[#This Row],[Result]]))</f>
        <v>2. Silver</v>
      </c>
      <c r="K758" s="1">
        <f>INDEX(Categories_and_entries__2[[#All],[Category]:[Entries]],MATCH(athlete_entries[[#This Row],[CATEGORY]],Categories_and_entries__2[[#All],[Category]],0),MATCH("Entries",Categories_and_entries__2[[#Headers],[Category]:[Entries]],0))</f>
        <v>6</v>
      </c>
      <c r="L758" s="1">
        <f>COUNTIFS(athlete_entries[CATEGORY],athlete_entries[[#This Row],[CATEGORY]],athlete_entries[Club Full],athlete_entries[[#This Row],[Club Full]])</f>
        <v>1</v>
      </c>
      <c r="M758" s="1" t="str">
        <f>INDEX(Participation_Count_Clubs__24[#All],MATCH(athlete_entries[[#This Row],[Club Full]],Participation_Count_Clubs__24[[#All],[Club Full]],0),MATCH("Club Size Entries",Participation_Count_Clubs__24[#Headers],0))</f>
        <v>M</v>
      </c>
    </row>
    <row r="759" spans="1:13" x14ac:dyDescent="0.25">
      <c r="A759" t="s">
        <v>7</v>
      </c>
      <c r="B759" t="s">
        <v>600</v>
      </c>
      <c r="C759" t="s">
        <v>237</v>
      </c>
      <c r="D759" s="1" t="str">
        <f>VLOOKUP(athlete_entries[[#This Row],[CATEGORY]],Categories!$A$1:$F$106,2,FALSE)</f>
        <v>Individual</v>
      </c>
      <c r="E759" s="1" t="str">
        <f>VLOOKUP(athlete_entries[[#This Row],[CATEGORY]],Categories!$A$1:$F$106,3,FALSE)</f>
        <v>Patterns</v>
      </c>
      <c r="F759" s="1" t="str">
        <f>VLOOKUP(athlete_entries[[#This Row],[CATEGORY]],Categories!$A$1:$F$106,4,FALSE)</f>
        <v>Youth</v>
      </c>
      <c r="G759" s="1" t="str">
        <f>VLOOKUP(athlete_entries[[#This Row],[CATEGORY]],Categories!$A$1:$F$106,5,FALSE)</f>
        <v>Male</v>
      </c>
      <c r="H759" s="1" t="str">
        <f>VLOOKUP(athlete_entries[[#This Row],[CATEGORY]],Categories!$A$1:$F$106,6,FALSE)</f>
        <v>B G04-G01</v>
      </c>
      <c r="I759" s="1" t="str">
        <f t="array" ref="I759">_xlfn.IFNA(INDEX(Results__5[#All],MATCH(athlete_entries[[#This Row],[CATEGORY]]&amp;athlete_entries[[#This Row],[Name]],Results__5[[#All],[Category]]&amp;Results__5[[#All],[Name]],0),MATCH(athlete_entries[[#Headers],[Result]],Results__5[#Headers],0)),"0. None")</f>
        <v>0. None</v>
      </c>
      <c r="J759" s="1" t="str">
        <f>IF(AND(athlete_entries[[#This Row],[Result]]="2. Silver",K759=2),"0. None",IF(AND(athlete_entries[[#This Row],[Result]]="3. Bronze",K759=3),"0. None",athlete_entries[[#This Row],[Result]]))</f>
        <v>0. None</v>
      </c>
      <c r="K759" s="1">
        <f>INDEX(Categories_and_entries__2[[#All],[Category]:[Entries]],MATCH(athlete_entries[[#This Row],[CATEGORY]],Categories_and_entries__2[[#All],[Category]],0),MATCH("Entries",Categories_and_entries__2[[#Headers],[Category]:[Entries]],0))</f>
        <v>17</v>
      </c>
      <c r="L759" s="1">
        <f>COUNTIFS(athlete_entries[CATEGORY],athlete_entries[[#This Row],[CATEGORY]],athlete_entries[Club Full],athlete_entries[[#This Row],[Club Full]])</f>
        <v>2</v>
      </c>
      <c r="M759" s="1" t="str">
        <f>INDEX(Participation_Count_Clubs__24[#All],MATCH(athlete_entries[[#This Row],[Club Full]],Participation_Count_Clubs__24[[#All],[Club Full]],0),MATCH("Club Size Entries",Participation_Count_Clubs__24[#Headers],0))</f>
        <v>M</v>
      </c>
    </row>
    <row r="760" spans="1:13" x14ac:dyDescent="0.25">
      <c r="A760" t="s">
        <v>7</v>
      </c>
      <c r="B760" t="s">
        <v>601</v>
      </c>
      <c r="C760" t="s">
        <v>237</v>
      </c>
      <c r="D760" s="1" t="str">
        <f>VLOOKUP(athlete_entries[[#This Row],[CATEGORY]],Categories!$A$1:$F$106,2,FALSE)</f>
        <v>Individual</v>
      </c>
      <c r="E760" s="1" t="str">
        <f>VLOOKUP(athlete_entries[[#This Row],[CATEGORY]],Categories!$A$1:$F$106,3,FALSE)</f>
        <v>Patterns</v>
      </c>
      <c r="F760" s="1" t="str">
        <f>VLOOKUP(athlete_entries[[#This Row],[CATEGORY]],Categories!$A$1:$F$106,4,FALSE)</f>
        <v>Youth</v>
      </c>
      <c r="G760" s="1" t="str">
        <f>VLOOKUP(athlete_entries[[#This Row],[CATEGORY]],Categories!$A$1:$F$106,5,FALSE)</f>
        <v>Male</v>
      </c>
      <c r="H760" s="1" t="str">
        <f>VLOOKUP(athlete_entries[[#This Row],[CATEGORY]],Categories!$A$1:$F$106,6,FALSE)</f>
        <v>B G04-G01</v>
      </c>
      <c r="I760" s="1" t="str">
        <f t="array" ref="I760">_xlfn.IFNA(INDEX(Results__5[#All],MATCH(athlete_entries[[#This Row],[CATEGORY]]&amp;athlete_entries[[#This Row],[Name]],Results__5[[#All],[Category]]&amp;Results__5[[#All],[Name]],0),MATCH(athlete_entries[[#Headers],[Result]],Results__5[#Headers],0)),"0. None")</f>
        <v>0. None</v>
      </c>
      <c r="J760" s="1" t="str">
        <f>IF(AND(athlete_entries[[#This Row],[Result]]="2. Silver",K760=2),"0. None",IF(AND(athlete_entries[[#This Row],[Result]]="3. Bronze",K760=3),"0. None",athlete_entries[[#This Row],[Result]]))</f>
        <v>0. None</v>
      </c>
      <c r="K760" s="1">
        <f>INDEX(Categories_and_entries__2[[#All],[Category]:[Entries]],MATCH(athlete_entries[[#This Row],[CATEGORY]],Categories_and_entries__2[[#All],[Category]],0),MATCH("Entries",Categories_and_entries__2[[#Headers],[Category]:[Entries]],0))</f>
        <v>17</v>
      </c>
      <c r="L760" s="1">
        <f>COUNTIFS(athlete_entries[CATEGORY],athlete_entries[[#This Row],[CATEGORY]],athlete_entries[Club Full],athlete_entries[[#This Row],[Club Full]])</f>
        <v>2</v>
      </c>
      <c r="M760" s="1" t="str">
        <f>INDEX(Participation_Count_Clubs__24[#All],MATCH(athlete_entries[[#This Row],[Club Full]],Participation_Count_Clubs__24[[#All],[Club Full]],0),MATCH("Club Size Entries",Participation_Count_Clubs__24[#Headers],0))</f>
        <v>M</v>
      </c>
    </row>
    <row r="761" spans="1:13" x14ac:dyDescent="0.25">
      <c r="A761" t="s">
        <v>10</v>
      </c>
      <c r="B761" t="s">
        <v>636</v>
      </c>
      <c r="C761" t="s">
        <v>237</v>
      </c>
      <c r="D761" s="1" t="str">
        <f>VLOOKUP(athlete_entries[[#This Row],[CATEGORY]],Categories!$A$1:$F$106,2,FALSE)</f>
        <v>Individual</v>
      </c>
      <c r="E761" s="1" t="str">
        <f>VLOOKUP(athlete_entries[[#This Row],[CATEGORY]],Categories!$A$1:$F$106,3,FALSE)</f>
        <v>Patterns</v>
      </c>
      <c r="F761" s="1" t="str">
        <f>VLOOKUP(athlete_entries[[#This Row],[CATEGORY]],Categories!$A$1:$F$106,4,FALSE)</f>
        <v>Youth</v>
      </c>
      <c r="G761" s="1" t="str">
        <f>VLOOKUP(athlete_entries[[#This Row],[CATEGORY]],Categories!$A$1:$F$106,5,FALSE)</f>
        <v>Male</v>
      </c>
      <c r="H761" s="1" t="str">
        <f>VLOOKUP(athlete_entries[[#This Row],[CATEGORY]],Categories!$A$1:$F$106,6,FALSE)</f>
        <v>C G10-G05</v>
      </c>
      <c r="I761" s="1" t="str">
        <f t="array" ref="I761">_xlfn.IFNA(INDEX(Results__5[#All],MATCH(athlete_entries[[#This Row],[CATEGORY]]&amp;athlete_entries[[#This Row],[Name]],Results__5[[#All],[Category]]&amp;Results__5[[#All],[Name]],0),MATCH(athlete_entries[[#Headers],[Result]],Results__5[#Headers],0)),"0. None")</f>
        <v>0. None</v>
      </c>
      <c r="J761" s="1" t="str">
        <f>IF(AND(athlete_entries[[#This Row],[Result]]="2. Silver",K761=2),"0. None",IF(AND(athlete_entries[[#This Row],[Result]]="3. Bronze",K761=3),"0. None",athlete_entries[[#This Row],[Result]]))</f>
        <v>0. None</v>
      </c>
      <c r="K761" s="1">
        <f>INDEX(Categories_and_entries__2[[#All],[Category]:[Entries]],MATCH(athlete_entries[[#This Row],[CATEGORY]],Categories_and_entries__2[[#All],[Category]],0),MATCH("Entries",Categories_and_entries__2[[#Headers],[Category]:[Entries]],0))</f>
        <v>13</v>
      </c>
      <c r="L761" s="1">
        <f>COUNTIFS(athlete_entries[CATEGORY],athlete_entries[[#This Row],[CATEGORY]],athlete_entries[Club Full],athlete_entries[[#This Row],[Club Full]])</f>
        <v>1</v>
      </c>
      <c r="M761" s="1" t="str">
        <f>INDEX(Participation_Count_Clubs__24[#All],MATCH(athlete_entries[[#This Row],[Club Full]],Participation_Count_Clubs__24[[#All],[Club Full]],0),MATCH("Club Size Entries",Participation_Count_Clubs__24[#Headers],0))</f>
        <v>M</v>
      </c>
    </row>
    <row r="762" spans="1:13" x14ac:dyDescent="0.25">
      <c r="A762" t="s">
        <v>11</v>
      </c>
      <c r="B762" t="s">
        <v>640</v>
      </c>
      <c r="C762" t="s">
        <v>237</v>
      </c>
      <c r="D762" s="1" t="str">
        <f>VLOOKUP(athlete_entries[[#This Row],[CATEGORY]],Categories!$A$1:$F$106,2,FALSE)</f>
        <v>Individual</v>
      </c>
      <c r="E762" s="1" t="str">
        <f>VLOOKUP(athlete_entries[[#This Row],[CATEGORY]],Categories!$A$1:$F$106,3,FALSE)</f>
        <v>Patterns</v>
      </c>
      <c r="F762" s="1" t="str">
        <f>VLOOKUP(athlete_entries[[#This Row],[CATEGORY]],Categories!$A$1:$F$106,4,FALSE)</f>
        <v>Youth</v>
      </c>
      <c r="G762" s="1" t="str">
        <f>VLOOKUP(athlete_entries[[#This Row],[CATEGORY]],Categories!$A$1:$F$106,5,FALSE)</f>
        <v>Male</v>
      </c>
      <c r="H762" s="1" t="str">
        <f>VLOOKUP(athlete_entries[[#This Row],[CATEGORY]],Categories!$A$1:$F$106,6,FALSE)</f>
        <v>C G10-G05</v>
      </c>
      <c r="I762" s="1" t="str">
        <f t="array" ref="I762">_xlfn.IFNA(INDEX(Results__5[#All],MATCH(athlete_entries[[#This Row],[CATEGORY]]&amp;athlete_entries[[#This Row],[Name]],Results__5[[#All],[Category]]&amp;Results__5[[#All],[Name]],0),MATCH(athlete_entries[[#Headers],[Result]],Results__5[#Headers],0)),"0. None")</f>
        <v>0. None</v>
      </c>
      <c r="J762" s="1" t="str">
        <f>IF(AND(athlete_entries[[#This Row],[Result]]="2. Silver",K762=2),"0. None",IF(AND(athlete_entries[[#This Row],[Result]]="3. Bronze",K762=3),"0. None",athlete_entries[[#This Row],[Result]]))</f>
        <v>0. None</v>
      </c>
      <c r="K762" s="1">
        <f>INDEX(Categories_and_entries__2[[#All],[Category]:[Entries]],MATCH(athlete_entries[[#This Row],[CATEGORY]],Categories_and_entries__2[[#All],[Category]],0),MATCH("Entries",Categories_and_entries__2[[#Headers],[Category]:[Entries]],0))</f>
        <v>22</v>
      </c>
      <c r="L762" s="1">
        <f>COUNTIFS(athlete_entries[CATEGORY],athlete_entries[[#This Row],[CATEGORY]],athlete_entries[Club Full],athlete_entries[[#This Row],[Club Full]])</f>
        <v>1</v>
      </c>
      <c r="M762" s="1" t="str">
        <f>INDEX(Participation_Count_Clubs__24[#All],MATCH(athlete_entries[[#This Row],[Club Full]],Participation_Count_Clubs__24[[#All],[Club Full]],0),MATCH("Club Size Entries",Participation_Count_Clubs__24[#Headers],0))</f>
        <v>M</v>
      </c>
    </row>
    <row r="763" spans="1:13" x14ac:dyDescent="0.25">
      <c r="A763" t="s">
        <v>16</v>
      </c>
      <c r="B763" t="s">
        <v>653</v>
      </c>
      <c r="C763" t="s">
        <v>237</v>
      </c>
      <c r="D763" s="1" t="str">
        <f>VLOOKUP(athlete_entries[[#This Row],[CATEGORY]],Categories!$A$1:$F$106,2,FALSE)</f>
        <v>Individual</v>
      </c>
      <c r="E763" s="1" t="str">
        <f>VLOOKUP(athlete_entries[[#This Row],[CATEGORY]],Categories!$A$1:$F$106,3,FALSE)</f>
        <v>Patterns</v>
      </c>
      <c r="F763" s="1" t="str">
        <f>VLOOKUP(athlete_entries[[#This Row],[CATEGORY]],Categories!$A$1:$F$106,4,FALSE)</f>
        <v>Junior</v>
      </c>
      <c r="G763" s="1" t="str">
        <f>VLOOKUP(athlete_entries[[#This Row],[CATEGORY]],Categories!$A$1:$F$106,5,FALSE)</f>
        <v>Male</v>
      </c>
      <c r="H763" s="1" t="str">
        <f>VLOOKUP(athlete_entries[[#This Row],[CATEGORY]],Categories!$A$1:$F$106,6,FALSE)</f>
        <v>A D01-D06</v>
      </c>
      <c r="I763" s="1" t="str">
        <f t="array" ref="I763">_xlfn.IFNA(INDEX(Results__5[#All],MATCH(athlete_entries[[#This Row],[CATEGORY]]&amp;athlete_entries[[#This Row],[Name]],Results__5[[#All],[Category]]&amp;Results__5[[#All],[Name]],0),MATCH(athlete_entries[[#Headers],[Result]],Results__5[#Headers],0)),"0. None")</f>
        <v>0. None</v>
      </c>
      <c r="J763" s="1" t="str">
        <f>IF(AND(athlete_entries[[#This Row],[Result]]="2. Silver",K763=2),"0. None",IF(AND(athlete_entries[[#This Row],[Result]]="3. Bronze",K763=3),"0. None",athlete_entries[[#This Row],[Result]]))</f>
        <v>0. None</v>
      </c>
      <c r="K763" s="1">
        <f>INDEX(Categories_and_entries__2[[#All],[Category]:[Entries]],MATCH(athlete_entries[[#This Row],[CATEGORY]],Categories_and_entries__2[[#All],[Category]],0),MATCH("Entries",Categories_and_entries__2[[#Headers],[Category]:[Entries]],0))</f>
        <v>26</v>
      </c>
      <c r="L763" s="1">
        <f>COUNTIFS(athlete_entries[CATEGORY],athlete_entries[[#This Row],[CATEGORY]],athlete_entries[Club Full],athlete_entries[[#This Row],[Club Full]])</f>
        <v>2</v>
      </c>
      <c r="M763" s="1" t="str">
        <f>INDEX(Participation_Count_Clubs__24[#All],MATCH(athlete_entries[[#This Row],[Club Full]],Participation_Count_Clubs__24[[#All],[Club Full]],0),MATCH("Club Size Entries",Participation_Count_Clubs__24[#Headers],0))</f>
        <v>M</v>
      </c>
    </row>
    <row r="764" spans="1:13" x14ac:dyDescent="0.25">
      <c r="A764" t="s">
        <v>16</v>
      </c>
      <c r="B764" t="s">
        <v>654</v>
      </c>
      <c r="C764" t="s">
        <v>237</v>
      </c>
      <c r="D764" s="1" t="str">
        <f>VLOOKUP(athlete_entries[[#This Row],[CATEGORY]],Categories!$A$1:$F$106,2,FALSE)</f>
        <v>Individual</v>
      </c>
      <c r="E764" s="1" t="str">
        <f>VLOOKUP(athlete_entries[[#This Row],[CATEGORY]],Categories!$A$1:$F$106,3,FALSE)</f>
        <v>Patterns</v>
      </c>
      <c r="F764" s="1" t="str">
        <f>VLOOKUP(athlete_entries[[#This Row],[CATEGORY]],Categories!$A$1:$F$106,4,FALSE)</f>
        <v>Junior</v>
      </c>
      <c r="G764" s="1" t="str">
        <f>VLOOKUP(athlete_entries[[#This Row],[CATEGORY]],Categories!$A$1:$F$106,5,FALSE)</f>
        <v>Male</v>
      </c>
      <c r="H764" s="1" t="str">
        <f>VLOOKUP(athlete_entries[[#This Row],[CATEGORY]],Categories!$A$1:$F$106,6,FALSE)</f>
        <v>A D01-D06</v>
      </c>
      <c r="I764" s="1" t="str">
        <f t="array" ref="I764">_xlfn.IFNA(INDEX(Results__5[#All],MATCH(athlete_entries[[#This Row],[CATEGORY]]&amp;athlete_entries[[#This Row],[Name]],Results__5[[#All],[Category]]&amp;Results__5[[#All],[Name]],0),MATCH(athlete_entries[[#Headers],[Result]],Results__5[#Headers],0)),"0. None")</f>
        <v>0. None</v>
      </c>
      <c r="J764" s="1" t="str">
        <f>IF(AND(athlete_entries[[#This Row],[Result]]="2. Silver",K764=2),"0. None",IF(AND(athlete_entries[[#This Row],[Result]]="3. Bronze",K764=3),"0. None",athlete_entries[[#This Row],[Result]]))</f>
        <v>0. None</v>
      </c>
      <c r="K764" s="1">
        <f>INDEX(Categories_and_entries__2[[#All],[Category]:[Entries]],MATCH(athlete_entries[[#This Row],[CATEGORY]],Categories_and_entries__2[[#All],[Category]],0),MATCH("Entries",Categories_and_entries__2[[#Headers],[Category]:[Entries]],0))</f>
        <v>26</v>
      </c>
      <c r="L764" s="1">
        <f>COUNTIFS(athlete_entries[CATEGORY],athlete_entries[[#This Row],[CATEGORY]],athlete_entries[Club Full],athlete_entries[[#This Row],[Club Full]])</f>
        <v>2</v>
      </c>
      <c r="M764" s="1" t="str">
        <f>INDEX(Participation_Count_Clubs__24[#All],MATCH(athlete_entries[[#This Row],[Club Full]],Participation_Count_Clubs__24[[#All],[Club Full]],0),MATCH("Club Size Entries",Participation_Count_Clubs__24[#Headers],0))</f>
        <v>M</v>
      </c>
    </row>
    <row r="765" spans="1:13" x14ac:dyDescent="0.25">
      <c r="A765" t="s">
        <v>17</v>
      </c>
      <c r="B765" t="s">
        <v>660</v>
      </c>
      <c r="C765" t="s">
        <v>237</v>
      </c>
      <c r="D765" s="1" t="str">
        <f>VLOOKUP(athlete_entries[[#This Row],[CATEGORY]],Categories!$A$1:$F$106,2,FALSE)</f>
        <v>Individual</v>
      </c>
      <c r="E765" s="1" t="str">
        <f>VLOOKUP(athlete_entries[[#This Row],[CATEGORY]],Categories!$A$1:$F$106,3,FALSE)</f>
        <v>Patterns</v>
      </c>
      <c r="F765" s="1" t="str">
        <f>VLOOKUP(athlete_entries[[#This Row],[CATEGORY]],Categories!$A$1:$F$106,4,FALSE)</f>
        <v>Junior</v>
      </c>
      <c r="G765" s="1" t="str">
        <f>VLOOKUP(athlete_entries[[#This Row],[CATEGORY]],Categories!$A$1:$F$106,5,FALSE)</f>
        <v>Male</v>
      </c>
      <c r="H765" s="1" t="str">
        <f>VLOOKUP(athlete_entries[[#This Row],[CATEGORY]],Categories!$A$1:$F$106,6,FALSE)</f>
        <v>B G04-G01</v>
      </c>
      <c r="I765" s="1" t="str">
        <f t="array" ref="I765">_xlfn.IFNA(INDEX(Results__5[#All],MATCH(athlete_entries[[#This Row],[CATEGORY]]&amp;athlete_entries[[#This Row],[Name]],Results__5[[#All],[Category]]&amp;Results__5[[#All],[Name]],0),MATCH(athlete_entries[[#Headers],[Result]],Results__5[#Headers],0)),"0. None")</f>
        <v>0. None</v>
      </c>
      <c r="J765" s="1" t="str">
        <f>IF(AND(athlete_entries[[#This Row],[Result]]="2. Silver",K765=2),"0. None",IF(AND(athlete_entries[[#This Row],[Result]]="3. Bronze",K765=3),"0. None",athlete_entries[[#This Row],[Result]]))</f>
        <v>0. None</v>
      </c>
      <c r="K765" s="1">
        <f>INDEX(Categories_and_entries__2[[#All],[Category]:[Entries]],MATCH(athlete_entries[[#This Row],[CATEGORY]],Categories_and_entries__2[[#All],[Category]],0),MATCH("Entries",Categories_and_entries__2[[#Headers],[Category]:[Entries]],0))</f>
        <v>13</v>
      </c>
      <c r="L765" s="1">
        <f>COUNTIFS(athlete_entries[CATEGORY],athlete_entries[[#This Row],[CATEGORY]],athlete_entries[Club Full],athlete_entries[[#This Row],[Club Full]])</f>
        <v>2</v>
      </c>
      <c r="M765" s="1" t="str">
        <f>INDEX(Participation_Count_Clubs__24[#All],MATCH(athlete_entries[[#This Row],[Club Full]],Participation_Count_Clubs__24[[#All],[Club Full]],0),MATCH("Club Size Entries",Participation_Count_Clubs__24[#Headers],0))</f>
        <v>M</v>
      </c>
    </row>
    <row r="766" spans="1:13" x14ac:dyDescent="0.25">
      <c r="A766" t="s">
        <v>17</v>
      </c>
      <c r="B766" t="s">
        <v>506</v>
      </c>
      <c r="C766" t="s">
        <v>237</v>
      </c>
      <c r="D766" s="1" t="str">
        <f>VLOOKUP(athlete_entries[[#This Row],[CATEGORY]],Categories!$A$1:$F$106,2,FALSE)</f>
        <v>Individual</v>
      </c>
      <c r="E766" s="1" t="str">
        <f>VLOOKUP(athlete_entries[[#This Row],[CATEGORY]],Categories!$A$1:$F$106,3,FALSE)</f>
        <v>Patterns</v>
      </c>
      <c r="F766" s="1" t="str">
        <f>VLOOKUP(athlete_entries[[#This Row],[CATEGORY]],Categories!$A$1:$F$106,4,FALSE)</f>
        <v>Junior</v>
      </c>
      <c r="G766" s="1" t="str">
        <f>VLOOKUP(athlete_entries[[#This Row],[CATEGORY]],Categories!$A$1:$F$106,5,FALSE)</f>
        <v>Male</v>
      </c>
      <c r="H766" s="1" t="str">
        <f>VLOOKUP(athlete_entries[[#This Row],[CATEGORY]],Categories!$A$1:$F$106,6,FALSE)</f>
        <v>B G04-G01</v>
      </c>
      <c r="I766" s="1" t="str">
        <f t="array" ref="I766">_xlfn.IFNA(INDEX(Results__5[#All],MATCH(athlete_entries[[#This Row],[CATEGORY]]&amp;athlete_entries[[#This Row],[Name]],Results__5[[#All],[Category]]&amp;Results__5[[#All],[Name]],0),MATCH(athlete_entries[[#Headers],[Result]],Results__5[#Headers],0)),"0. None")</f>
        <v>0. None</v>
      </c>
      <c r="J766" s="1" t="str">
        <f>IF(AND(athlete_entries[[#This Row],[Result]]="2. Silver",K766=2),"0. None",IF(AND(athlete_entries[[#This Row],[Result]]="3. Bronze",K766=3),"0. None",athlete_entries[[#This Row],[Result]]))</f>
        <v>0. None</v>
      </c>
      <c r="K766" s="1">
        <f>INDEX(Categories_and_entries__2[[#All],[Category]:[Entries]],MATCH(athlete_entries[[#This Row],[CATEGORY]],Categories_and_entries__2[[#All],[Category]],0),MATCH("Entries",Categories_and_entries__2[[#Headers],[Category]:[Entries]],0))</f>
        <v>13</v>
      </c>
      <c r="L766" s="1">
        <f>COUNTIFS(athlete_entries[CATEGORY],athlete_entries[[#This Row],[CATEGORY]],athlete_entries[Club Full],athlete_entries[[#This Row],[Club Full]])</f>
        <v>2</v>
      </c>
      <c r="M766" s="1" t="str">
        <f>INDEX(Participation_Count_Clubs__24[#All],MATCH(athlete_entries[[#This Row],[Club Full]],Participation_Count_Clubs__24[[#All],[Club Full]],0),MATCH("Club Size Entries",Participation_Count_Clubs__24[#Headers],0))</f>
        <v>M</v>
      </c>
    </row>
    <row r="767" spans="1:13" x14ac:dyDescent="0.25">
      <c r="A767" t="s">
        <v>23</v>
      </c>
      <c r="B767" t="s">
        <v>344</v>
      </c>
      <c r="C767" t="s">
        <v>237</v>
      </c>
      <c r="D767" s="1" t="str">
        <f>VLOOKUP(athlete_entries[[#This Row],[CATEGORY]],Categories!$A$1:$F$106,2,FALSE)</f>
        <v>Individual</v>
      </c>
      <c r="E767" s="1" t="str">
        <f>VLOOKUP(athlete_entries[[#This Row],[CATEGORY]],Categories!$A$1:$F$106,3,FALSE)</f>
        <v>Patterns</v>
      </c>
      <c r="F767" s="1" t="str">
        <f>VLOOKUP(athlete_entries[[#This Row],[CATEGORY]],Categories!$A$1:$F$106,4,FALSE)</f>
        <v>Senior</v>
      </c>
      <c r="G767" s="1" t="str">
        <f>VLOOKUP(athlete_entries[[#This Row],[CATEGORY]],Categories!$A$1:$F$106,5,FALSE)</f>
        <v>Female</v>
      </c>
      <c r="H767" s="1" t="str">
        <f>VLOOKUP(athlete_entries[[#This Row],[CATEGORY]],Categories!$A$1:$F$106,6,FALSE)</f>
        <v>A D01-D06</v>
      </c>
      <c r="I767" s="1" t="str">
        <f t="array" ref="I767">_xlfn.IFNA(INDEX(Results__5[#All],MATCH(athlete_entries[[#This Row],[CATEGORY]]&amp;athlete_entries[[#This Row],[Name]],Results__5[[#All],[Category]]&amp;Results__5[[#All],[Name]],0),MATCH(athlete_entries[[#Headers],[Result]],Results__5[#Headers],0)),"0. None")</f>
        <v>3. Bronze</v>
      </c>
      <c r="J767" s="1" t="str">
        <f>IF(AND(athlete_entries[[#This Row],[Result]]="2. Silver",K767=2),"0. None",IF(AND(athlete_entries[[#This Row],[Result]]="3. Bronze",K767=3),"0. None",athlete_entries[[#This Row],[Result]]))</f>
        <v>3. Bronze</v>
      </c>
      <c r="K767" s="1">
        <f>INDEX(Categories_and_entries__2[[#All],[Category]:[Entries]],MATCH(athlete_entries[[#This Row],[CATEGORY]],Categories_and_entries__2[[#All],[Category]],0),MATCH("Entries",Categories_and_entries__2[[#Headers],[Category]:[Entries]],0))</f>
        <v>10</v>
      </c>
      <c r="L767" s="1">
        <f>COUNTIFS(athlete_entries[CATEGORY],athlete_entries[[#This Row],[CATEGORY]],athlete_entries[Club Full],athlete_entries[[#This Row],[Club Full]])</f>
        <v>1</v>
      </c>
      <c r="M767" s="1" t="str">
        <f>INDEX(Participation_Count_Clubs__24[#All],MATCH(athlete_entries[[#This Row],[Club Full]],Participation_Count_Clubs__24[[#All],[Club Full]],0),MATCH("Club Size Entries",Participation_Count_Clubs__24[#Headers],0))</f>
        <v>M</v>
      </c>
    </row>
    <row r="768" spans="1:13" x14ac:dyDescent="0.25">
      <c r="A768" t="s">
        <v>31</v>
      </c>
      <c r="B768" t="s">
        <v>680</v>
      </c>
      <c r="C768" t="s">
        <v>237</v>
      </c>
      <c r="D768" s="1" t="str">
        <f>VLOOKUP(athlete_entries[[#This Row],[CATEGORY]],Categories!$A$1:$F$106,2,FALSE)</f>
        <v>Individual</v>
      </c>
      <c r="E768" s="1" t="str">
        <f>VLOOKUP(athlete_entries[[#This Row],[CATEGORY]],Categories!$A$1:$F$106,3,FALSE)</f>
        <v>Patterns</v>
      </c>
      <c r="F768" s="1" t="str">
        <f>VLOOKUP(athlete_entries[[#This Row],[CATEGORY]],Categories!$A$1:$F$106,4,FALSE)</f>
        <v>Senior</v>
      </c>
      <c r="G768" s="1" t="str">
        <f>VLOOKUP(athlete_entries[[#This Row],[CATEGORY]],Categories!$A$1:$F$106,5,FALSE)</f>
        <v>Male</v>
      </c>
      <c r="H768" s="1" t="str">
        <f>VLOOKUP(athlete_entries[[#This Row],[CATEGORY]],Categories!$A$1:$F$106,6,FALSE)</f>
        <v>B G04-G01</v>
      </c>
      <c r="I768" s="1" t="str">
        <f t="array" ref="I768">_xlfn.IFNA(INDEX(Results__5[#All],MATCH(athlete_entries[[#This Row],[CATEGORY]]&amp;athlete_entries[[#This Row],[Name]],Results__5[[#All],[Category]]&amp;Results__5[[#All],[Name]],0),MATCH(athlete_entries[[#Headers],[Result]],Results__5[#Headers],0)),"0. None")</f>
        <v>0. None</v>
      </c>
      <c r="J768" s="1" t="str">
        <f>IF(AND(athlete_entries[[#This Row],[Result]]="2. Silver",K768=2),"0. None",IF(AND(athlete_entries[[#This Row],[Result]]="3. Bronze",K768=3),"0. None",athlete_entries[[#This Row],[Result]]))</f>
        <v>0. None</v>
      </c>
      <c r="K768" s="1">
        <f>INDEX(Categories_and_entries__2[[#All],[Category]:[Entries]],MATCH(athlete_entries[[#This Row],[CATEGORY]],Categories_and_entries__2[[#All],[Category]],0),MATCH("Entries",Categories_and_entries__2[[#Headers],[Category]:[Entries]],0))</f>
        <v>8</v>
      </c>
      <c r="L768" s="1">
        <f>COUNTIFS(athlete_entries[CATEGORY],athlete_entries[[#This Row],[CATEGORY]],athlete_entries[Club Full],athlete_entries[[#This Row],[Club Full]])</f>
        <v>1</v>
      </c>
      <c r="M768" s="1" t="str">
        <f>INDEX(Participation_Count_Clubs__24[#All],MATCH(athlete_entries[[#This Row],[Club Full]],Participation_Count_Clubs__24[[#All],[Club Full]],0),MATCH("Club Size Entries",Participation_Count_Clubs__24[#Headers],0))</f>
        <v>M</v>
      </c>
    </row>
    <row r="769" spans="1:13" x14ac:dyDescent="0.25">
      <c r="A769" t="s">
        <v>36</v>
      </c>
      <c r="B769" t="s">
        <v>636</v>
      </c>
      <c r="C769" t="s">
        <v>237</v>
      </c>
      <c r="D769" s="1" t="str">
        <f>VLOOKUP(athlete_entries[[#This Row],[CATEGORY]],Categories!$A$1:$F$106,2,FALSE)</f>
        <v>Individual</v>
      </c>
      <c r="E769" s="1" t="str">
        <f>VLOOKUP(athlete_entries[[#This Row],[CATEGORY]],Categories!$A$1:$F$106,3,FALSE)</f>
        <v>Patterns</v>
      </c>
      <c r="F769" s="1" t="str">
        <f>VLOOKUP(athlete_entries[[#This Row],[CATEGORY]],Categories!$A$1:$F$106,4,FALSE)</f>
        <v>Youth</v>
      </c>
      <c r="G769" s="1" t="str">
        <f>VLOOKUP(athlete_entries[[#This Row],[CATEGORY]],Categories!$A$1:$F$106,5,FALSE)</f>
        <v>Mixed</v>
      </c>
      <c r="H769" s="1" t="str">
        <f>VLOOKUP(athlete_entries[[#This Row],[CATEGORY]],Categories!$A$1:$F$106,6,FALSE)</f>
        <v>C G10-G05</v>
      </c>
      <c r="I769" s="1" t="str">
        <f t="array" ref="I769">_xlfn.IFNA(INDEX(Results__5[#All],MATCH(athlete_entries[[#This Row],[CATEGORY]]&amp;athlete_entries[[#This Row],[Name]],Results__5[[#All],[Category]]&amp;Results__5[[#All],[Name]],0),MATCH(athlete_entries[[#Headers],[Result]],Results__5[#Headers],0)),"0. None")</f>
        <v>0. None</v>
      </c>
      <c r="J769" s="1" t="str">
        <f>IF(AND(athlete_entries[[#This Row],[Result]]="2. Silver",K769=2),"0. None",IF(AND(athlete_entries[[#This Row],[Result]]="3. Bronze",K769=3),"0. None",athlete_entries[[#This Row],[Result]]))</f>
        <v>0. None</v>
      </c>
      <c r="K769" s="1">
        <f>INDEX(Categories_and_entries__2[[#All],[Category]:[Entries]],MATCH(athlete_entries[[#This Row],[CATEGORY]],Categories_and_entries__2[[#All],[Category]],0),MATCH("Entries",Categories_and_entries__2[[#Headers],[Category]:[Entries]],0))</f>
        <v>95</v>
      </c>
      <c r="L769" s="1">
        <f>COUNTIFS(athlete_entries[CATEGORY],athlete_entries[[#This Row],[CATEGORY]],athlete_entries[Club Full],athlete_entries[[#This Row],[Club Full]])</f>
        <v>2</v>
      </c>
      <c r="M769" s="1" t="str">
        <f>INDEX(Participation_Count_Clubs__24[#All],MATCH(athlete_entries[[#This Row],[Club Full]],Participation_Count_Clubs__24[[#All],[Club Full]],0),MATCH("Club Size Entries",Participation_Count_Clubs__24[#Headers],0))</f>
        <v>M</v>
      </c>
    </row>
    <row r="770" spans="1:13" x14ac:dyDescent="0.25">
      <c r="A770" t="s">
        <v>36</v>
      </c>
      <c r="B770" t="s">
        <v>640</v>
      </c>
      <c r="C770" t="s">
        <v>237</v>
      </c>
      <c r="D770" s="1" t="str">
        <f>VLOOKUP(athlete_entries[[#This Row],[CATEGORY]],Categories!$A$1:$F$106,2,FALSE)</f>
        <v>Individual</v>
      </c>
      <c r="E770" s="1" t="str">
        <f>VLOOKUP(athlete_entries[[#This Row],[CATEGORY]],Categories!$A$1:$F$106,3,FALSE)</f>
        <v>Patterns</v>
      </c>
      <c r="F770" s="1" t="str">
        <f>VLOOKUP(athlete_entries[[#This Row],[CATEGORY]],Categories!$A$1:$F$106,4,FALSE)</f>
        <v>Youth</v>
      </c>
      <c r="G770" s="1" t="str">
        <f>VLOOKUP(athlete_entries[[#This Row],[CATEGORY]],Categories!$A$1:$F$106,5,FALSE)</f>
        <v>Mixed</v>
      </c>
      <c r="H770" s="1" t="str">
        <f>VLOOKUP(athlete_entries[[#This Row],[CATEGORY]],Categories!$A$1:$F$106,6,FALSE)</f>
        <v>C G10-G05</v>
      </c>
      <c r="I770" s="1" t="str">
        <f t="array" ref="I770">_xlfn.IFNA(INDEX(Results__5[#All],MATCH(athlete_entries[[#This Row],[CATEGORY]]&amp;athlete_entries[[#This Row],[Name]],Results__5[[#All],[Category]]&amp;Results__5[[#All],[Name]],0),MATCH(athlete_entries[[#Headers],[Result]],Results__5[#Headers],0)),"0. None")</f>
        <v>0. None</v>
      </c>
      <c r="J770" s="1" t="str">
        <f>IF(AND(athlete_entries[[#This Row],[Result]]="2. Silver",K770=2),"0. None",IF(AND(athlete_entries[[#This Row],[Result]]="3. Bronze",K770=3),"0. None",athlete_entries[[#This Row],[Result]]))</f>
        <v>0. None</v>
      </c>
      <c r="K770" s="1">
        <f>INDEX(Categories_and_entries__2[[#All],[Category]:[Entries]],MATCH(athlete_entries[[#This Row],[CATEGORY]],Categories_and_entries__2[[#All],[Category]],0),MATCH("Entries",Categories_and_entries__2[[#Headers],[Category]:[Entries]],0))</f>
        <v>95</v>
      </c>
      <c r="L770" s="1">
        <f>COUNTIFS(athlete_entries[CATEGORY],athlete_entries[[#This Row],[CATEGORY]],athlete_entries[Club Full],athlete_entries[[#This Row],[Club Full]])</f>
        <v>2</v>
      </c>
      <c r="M770" s="1" t="str">
        <f>INDEX(Participation_Count_Clubs__24[#All],MATCH(athlete_entries[[#This Row],[Club Full]],Participation_Count_Clubs__24[[#All],[Club Full]],0),MATCH("Club Size Entries",Participation_Count_Clubs__24[#Headers],0))</f>
        <v>M</v>
      </c>
    </row>
    <row r="771" spans="1:13" x14ac:dyDescent="0.25">
      <c r="A771" t="s">
        <v>39</v>
      </c>
      <c r="B771" t="s">
        <v>561</v>
      </c>
      <c r="C771" t="s">
        <v>237</v>
      </c>
      <c r="D771" s="1" t="str">
        <f>VLOOKUP(athlete_entries[[#This Row],[CATEGORY]],Categories!$A$1:$F$106,2,FALSE)</f>
        <v>Individual</v>
      </c>
      <c r="E771" s="1" t="str">
        <f>VLOOKUP(athlete_entries[[#This Row],[CATEGORY]],Categories!$A$1:$F$106,3,FALSE)</f>
        <v>Sparring</v>
      </c>
      <c r="F771" s="1" t="str">
        <f>VLOOKUP(athlete_entries[[#This Row],[CATEGORY]],Categories!$A$1:$F$106,4,FALSE)</f>
        <v>Youth</v>
      </c>
      <c r="G771" s="1" t="str">
        <f>VLOOKUP(athlete_entries[[#This Row],[CATEGORY]],Categories!$A$1:$F$106,5,FALSE)</f>
        <v>Female</v>
      </c>
      <c r="H771" s="1" t="str">
        <f>VLOOKUP(athlete_entries[[#This Row],[CATEGORY]],Categories!$A$1:$F$106,6,FALSE)</f>
        <v>A+B G04-D06</v>
      </c>
      <c r="I771" s="1" t="str">
        <f t="array" ref="I771">_xlfn.IFNA(INDEX(Results__5[#All],MATCH(athlete_entries[[#This Row],[CATEGORY]]&amp;athlete_entries[[#This Row],[Name]],Results__5[[#All],[Category]]&amp;Results__5[[#All],[Name]],0),MATCH(athlete_entries[[#Headers],[Result]],Results__5[#Headers],0)),"0. None")</f>
        <v>0. None</v>
      </c>
      <c r="J771" s="1" t="str">
        <f>IF(AND(athlete_entries[[#This Row],[Result]]="2. Silver",K771=2),"0. None",IF(AND(athlete_entries[[#This Row],[Result]]="3. Bronze",K771=3),"0. None",athlete_entries[[#This Row],[Result]]))</f>
        <v>0. None</v>
      </c>
      <c r="K771" s="1">
        <f>INDEX(Categories_and_entries__2[[#All],[Category]:[Entries]],MATCH(athlete_entries[[#This Row],[CATEGORY]],Categories_and_entries__2[[#All],[Category]],0),MATCH("Entries",Categories_and_entries__2[[#Headers],[Category]:[Entries]],0))</f>
        <v>4</v>
      </c>
      <c r="L771" s="1">
        <f>COUNTIFS(athlete_entries[CATEGORY],athlete_entries[[#This Row],[CATEGORY]],athlete_entries[Club Full],athlete_entries[[#This Row],[Club Full]])</f>
        <v>1</v>
      </c>
      <c r="M771" s="1" t="str">
        <f>INDEX(Participation_Count_Clubs__24[#All],MATCH(athlete_entries[[#This Row],[Club Full]],Participation_Count_Clubs__24[[#All],[Club Full]],0),MATCH("Club Size Entries",Participation_Count_Clubs__24[#Headers],0))</f>
        <v>M</v>
      </c>
    </row>
    <row r="772" spans="1:13" x14ac:dyDescent="0.25">
      <c r="A772" t="s">
        <v>50</v>
      </c>
      <c r="B772" t="s">
        <v>601</v>
      </c>
      <c r="C772" t="s">
        <v>237</v>
      </c>
      <c r="D772" s="1" t="str">
        <f>VLOOKUP(athlete_entries[[#This Row],[CATEGORY]],Categories!$A$1:$F$106,2,FALSE)</f>
        <v>Individual</v>
      </c>
      <c r="E772" s="1" t="str">
        <f>VLOOKUP(athlete_entries[[#This Row],[CATEGORY]],Categories!$A$1:$F$106,3,FALSE)</f>
        <v>Sparring</v>
      </c>
      <c r="F772" s="1" t="str">
        <f>VLOOKUP(athlete_entries[[#This Row],[CATEGORY]],Categories!$A$1:$F$106,4,FALSE)</f>
        <v>Youth</v>
      </c>
      <c r="G772" s="1" t="str">
        <f>VLOOKUP(athlete_entries[[#This Row],[CATEGORY]],Categories!$A$1:$F$106,5,FALSE)</f>
        <v>Male</v>
      </c>
      <c r="H772" s="1" t="str">
        <f>VLOOKUP(athlete_entries[[#This Row],[CATEGORY]],Categories!$A$1:$F$106,6,FALSE)</f>
        <v>A+B G04-D06</v>
      </c>
      <c r="I772" s="1" t="str">
        <f t="array" ref="I772">_xlfn.IFNA(INDEX(Results__5[#All],MATCH(athlete_entries[[#This Row],[CATEGORY]]&amp;athlete_entries[[#This Row],[Name]],Results__5[[#All],[Category]]&amp;Results__5[[#All],[Name]],0),MATCH(athlete_entries[[#Headers],[Result]],Results__5[#Headers],0)),"0. None")</f>
        <v>0. None</v>
      </c>
      <c r="J772" s="1" t="str">
        <f>IF(AND(athlete_entries[[#This Row],[Result]]="2. Silver",K772=2),"0. None",IF(AND(athlete_entries[[#This Row],[Result]]="3. Bronze",K772=3),"0. None",athlete_entries[[#This Row],[Result]]))</f>
        <v>0. None</v>
      </c>
      <c r="K772" s="1">
        <f>INDEX(Categories_and_entries__2[[#All],[Category]:[Entries]],MATCH(athlete_entries[[#This Row],[CATEGORY]],Categories_and_entries__2[[#All],[Category]],0),MATCH("Entries",Categories_and_entries__2[[#Headers],[Category]:[Entries]],0))</f>
        <v>8</v>
      </c>
      <c r="L772" s="1">
        <f>COUNTIFS(athlete_entries[CATEGORY],athlete_entries[[#This Row],[CATEGORY]],athlete_entries[Club Full],athlete_entries[[#This Row],[Club Full]])</f>
        <v>1</v>
      </c>
      <c r="M772" s="1" t="str">
        <f>INDEX(Participation_Count_Clubs__24[#All],MATCH(athlete_entries[[#This Row],[Club Full]],Participation_Count_Clubs__24[[#All],[Club Full]],0),MATCH("Club Size Entries",Participation_Count_Clubs__24[#Headers],0))</f>
        <v>M</v>
      </c>
    </row>
    <row r="773" spans="1:13" x14ac:dyDescent="0.25">
      <c r="A773" t="s">
        <v>55</v>
      </c>
      <c r="B773" t="s">
        <v>636</v>
      </c>
      <c r="C773" t="s">
        <v>237</v>
      </c>
      <c r="D773" s="1" t="str">
        <f>VLOOKUP(athlete_entries[[#This Row],[CATEGORY]],Categories!$A$1:$F$106,2,FALSE)</f>
        <v>Individual</v>
      </c>
      <c r="E773" s="1" t="str">
        <f>VLOOKUP(athlete_entries[[#This Row],[CATEGORY]],Categories!$A$1:$F$106,3,FALSE)</f>
        <v>Sparring</v>
      </c>
      <c r="F773" s="1" t="str">
        <f>VLOOKUP(athlete_entries[[#This Row],[CATEGORY]],Categories!$A$1:$F$106,4,FALSE)</f>
        <v>Youth</v>
      </c>
      <c r="G773" s="1" t="str">
        <f>VLOOKUP(athlete_entries[[#This Row],[CATEGORY]],Categories!$A$1:$F$106,5,FALSE)</f>
        <v>Male</v>
      </c>
      <c r="H773" s="1" t="str">
        <f>VLOOKUP(athlete_entries[[#This Row],[CATEGORY]],Categories!$A$1:$F$106,6,FALSE)</f>
        <v>C G10-G05</v>
      </c>
      <c r="I773" s="1" t="str">
        <f t="array" ref="I773">_xlfn.IFNA(INDEX(Results__5[#All],MATCH(athlete_entries[[#This Row],[CATEGORY]]&amp;athlete_entries[[#This Row],[Name]],Results__5[[#All],[Category]]&amp;Results__5[[#All],[Name]],0),MATCH(athlete_entries[[#Headers],[Result]],Results__5[#Headers],0)),"0. None")</f>
        <v>0. None</v>
      </c>
      <c r="J773" s="1" t="str">
        <f>IF(AND(athlete_entries[[#This Row],[Result]]="2. Silver",K773=2),"0. None",IF(AND(athlete_entries[[#This Row],[Result]]="3. Bronze",K773=3),"0. None",athlete_entries[[#This Row],[Result]]))</f>
        <v>0. None</v>
      </c>
      <c r="K773" s="1">
        <f>INDEX(Categories_and_entries__2[[#All],[Category]:[Entries]],MATCH(athlete_entries[[#This Row],[CATEGORY]],Categories_and_entries__2[[#All],[Category]],0),MATCH("Entries",Categories_and_entries__2[[#Headers],[Category]:[Entries]],0))</f>
        <v>18</v>
      </c>
      <c r="L773" s="1">
        <f>COUNTIFS(athlete_entries[CATEGORY],athlete_entries[[#This Row],[CATEGORY]],athlete_entries[Club Full],athlete_entries[[#This Row],[Club Full]])</f>
        <v>1</v>
      </c>
      <c r="M773" s="1" t="str">
        <f>INDEX(Participation_Count_Clubs__24[#All],MATCH(athlete_entries[[#This Row],[Club Full]],Participation_Count_Clubs__24[[#All],[Club Full]],0),MATCH("Club Size Entries",Participation_Count_Clubs__24[#Headers],0))</f>
        <v>M</v>
      </c>
    </row>
    <row r="774" spans="1:13" x14ac:dyDescent="0.25">
      <c r="A774" t="s">
        <v>71</v>
      </c>
      <c r="B774" t="s">
        <v>653</v>
      </c>
      <c r="C774" t="s">
        <v>237</v>
      </c>
      <c r="D774" s="1" t="str">
        <f>VLOOKUP(athlete_entries[[#This Row],[CATEGORY]],Categories!$A$1:$F$106,2,FALSE)</f>
        <v>Individual</v>
      </c>
      <c r="E774" s="1" t="str">
        <f>VLOOKUP(athlete_entries[[#This Row],[CATEGORY]],Categories!$A$1:$F$106,3,FALSE)</f>
        <v>Sparring</v>
      </c>
      <c r="F774" s="1" t="str">
        <f>VLOOKUP(athlete_entries[[#This Row],[CATEGORY]],Categories!$A$1:$F$106,4,FALSE)</f>
        <v>Junior</v>
      </c>
      <c r="G774" s="1" t="str">
        <f>VLOOKUP(athlete_entries[[#This Row],[CATEGORY]],Categories!$A$1:$F$106,5,FALSE)</f>
        <v>Male</v>
      </c>
      <c r="H774" s="1" t="str">
        <f>VLOOKUP(athlete_entries[[#This Row],[CATEGORY]],Categories!$A$1:$F$106,6,FALSE)</f>
        <v>A+B G04-D06</v>
      </c>
      <c r="I774" s="1" t="str">
        <f t="array" ref="I774">_xlfn.IFNA(INDEX(Results__5[#All],MATCH(athlete_entries[[#This Row],[CATEGORY]]&amp;athlete_entries[[#This Row],[Name]],Results__5[[#All],[Category]]&amp;Results__5[[#All],[Name]],0),MATCH(athlete_entries[[#Headers],[Result]],Results__5[#Headers],0)),"0. None")</f>
        <v>0. None</v>
      </c>
      <c r="J774" s="1" t="str">
        <f>IF(AND(athlete_entries[[#This Row],[Result]]="2. Silver",K774=2),"0. None",IF(AND(athlete_entries[[#This Row],[Result]]="3. Bronze",K774=3),"0. None",athlete_entries[[#This Row],[Result]]))</f>
        <v>0. None</v>
      </c>
      <c r="K774" s="1">
        <f>INDEX(Categories_and_entries__2[[#All],[Category]:[Entries]],MATCH(athlete_entries[[#This Row],[CATEGORY]],Categories_and_entries__2[[#All],[Category]],0),MATCH("Entries",Categories_and_entries__2[[#Headers],[Category]:[Entries]],0))</f>
        <v>10</v>
      </c>
      <c r="L774" s="1">
        <f>COUNTIFS(athlete_entries[CATEGORY],athlete_entries[[#This Row],[CATEGORY]],athlete_entries[Club Full],athlete_entries[[#This Row],[Club Full]])</f>
        <v>1</v>
      </c>
      <c r="M774" s="1" t="str">
        <f>INDEX(Participation_Count_Clubs__24[#All],MATCH(athlete_entries[[#This Row],[Club Full]],Participation_Count_Clubs__24[[#All],[Club Full]],0),MATCH("Club Size Entries",Participation_Count_Clubs__24[#Headers],0))</f>
        <v>M</v>
      </c>
    </row>
    <row r="775" spans="1:13" x14ac:dyDescent="0.25">
      <c r="A775" t="s">
        <v>96</v>
      </c>
      <c r="B775" t="s">
        <v>653</v>
      </c>
      <c r="C775" t="s">
        <v>237</v>
      </c>
      <c r="D775" s="1" t="str">
        <f>VLOOKUP(athlete_entries[[#This Row],[CATEGORY]],Categories!$A$1:$F$106,2,FALSE)</f>
        <v>Individual</v>
      </c>
      <c r="E775" s="1" t="str">
        <f>VLOOKUP(athlete_entries[[#This Row],[CATEGORY]],Categories!$A$1:$F$106,3,FALSE)</f>
        <v>Sparring</v>
      </c>
      <c r="F775" s="1" t="str">
        <f>VLOOKUP(athlete_entries[[#This Row],[CATEGORY]],Categories!$A$1:$F$106,4,FALSE)</f>
        <v>Junior</v>
      </c>
      <c r="G775" s="1" t="str">
        <f>VLOOKUP(athlete_entries[[#This Row],[CATEGORY]],Categories!$A$1:$F$106,5,FALSE)</f>
        <v>Male</v>
      </c>
      <c r="H775" s="1" t="str">
        <f>VLOOKUP(athlete_entries[[#This Row],[CATEGORY]],Categories!$A$1:$F$106,6,FALSE)</f>
        <v>A+B G04-D06</v>
      </c>
      <c r="I775" s="1" t="str">
        <f t="array" ref="I775">_xlfn.IFNA(INDEX(Results__5[#All],MATCH(athlete_entries[[#This Row],[CATEGORY]]&amp;athlete_entries[[#This Row],[Name]],Results__5[[#All],[Category]]&amp;Results__5[[#All],[Name]],0),MATCH(athlete_entries[[#Headers],[Result]],Results__5[#Headers],0)),"0. None")</f>
        <v>0. None</v>
      </c>
      <c r="J775" s="1" t="str">
        <f>IF(AND(athlete_entries[[#This Row],[Result]]="2. Silver",K775=2),"0. None",IF(AND(athlete_entries[[#This Row],[Result]]="3. Bronze",K775=3),"0. None",athlete_entries[[#This Row],[Result]]))</f>
        <v>0. None</v>
      </c>
      <c r="K775" s="1">
        <f>INDEX(Categories_and_entries__2[[#All],[Category]:[Entries]],MATCH(athlete_entries[[#This Row],[CATEGORY]],Categories_and_entries__2[[#All],[Category]],0),MATCH("Entries",Categories_and_entries__2[[#Headers],[Category]:[Entries]],0))</f>
        <v>18</v>
      </c>
      <c r="L775" s="1">
        <f>COUNTIFS(athlete_entries[CATEGORY],athlete_entries[[#This Row],[CATEGORY]],athlete_entries[Club Full],athlete_entries[[#This Row],[Club Full]])</f>
        <v>1</v>
      </c>
      <c r="M775" s="1" t="str">
        <f>INDEX(Participation_Count_Clubs__24[#All],MATCH(athlete_entries[[#This Row],[Club Full]],Participation_Count_Clubs__24[[#All],[Club Full]],0),MATCH("Club Size Entries",Participation_Count_Clubs__24[#Headers],0))</f>
        <v>M</v>
      </c>
    </row>
    <row r="776" spans="1:13" x14ac:dyDescent="0.25">
      <c r="A776" t="s">
        <v>100</v>
      </c>
      <c r="B776" t="s">
        <v>653</v>
      </c>
      <c r="C776" t="s">
        <v>237</v>
      </c>
      <c r="D776" s="1" t="str">
        <f>VLOOKUP(athlete_entries[[#This Row],[CATEGORY]],Categories!$A$1:$F$106,2,FALSE)</f>
        <v>Individual</v>
      </c>
      <c r="E776" s="1" t="str">
        <f>VLOOKUP(athlete_entries[[#This Row],[CATEGORY]],Categories!$A$1:$F$106,3,FALSE)</f>
        <v>Power</v>
      </c>
      <c r="F776" s="1" t="str">
        <f>VLOOKUP(athlete_entries[[#This Row],[CATEGORY]],Categories!$A$1:$F$106,4,FALSE)</f>
        <v>Junior</v>
      </c>
      <c r="G776" s="1" t="str">
        <f>VLOOKUP(athlete_entries[[#This Row],[CATEGORY]],Categories!$A$1:$F$106,5,FALSE)</f>
        <v>Male</v>
      </c>
      <c r="H776" s="1" t="str">
        <f>VLOOKUP(athlete_entries[[#This Row],[CATEGORY]],Categories!$A$1:$F$106,6,FALSE)</f>
        <v>A+B G04-D06</v>
      </c>
      <c r="I776" s="1" t="str">
        <f t="array" ref="I776">_xlfn.IFNA(INDEX(Results__5[#All],MATCH(athlete_entries[[#This Row],[CATEGORY]]&amp;athlete_entries[[#This Row],[Name]],Results__5[[#All],[Category]]&amp;Results__5[[#All],[Name]],0),MATCH(athlete_entries[[#Headers],[Result]],Results__5[#Headers],0)),"0. None")</f>
        <v>0. None</v>
      </c>
      <c r="J776" s="1" t="str">
        <f>IF(AND(athlete_entries[[#This Row],[Result]]="2. Silver",K776=2),"0. None",IF(AND(athlete_entries[[#This Row],[Result]]="3. Bronze",K776=3),"0. None",athlete_entries[[#This Row],[Result]]))</f>
        <v>0. None</v>
      </c>
      <c r="K776" s="1">
        <f>INDEX(Categories_and_entries__2[[#All],[Category]:[Entries]],MATCH(athlete_entries[[#This Row],[CATEGORY]],Categories_and_entries__2[[#All],[Category]],0),MATCH("Entries",Categories_and_entries__2[[#Headers],[Category]:[Entries]],0))</f>
        <v>12</v>
      </c>
      <c r="L776" s="1">
        <f>COUNTIFS(athlete_entries[CATEGORY],athlete_entries[[#This Row],[CATEGORY]],athlete_entries[Club Full],athlete_entries[[#This Row],[Club Full]])</f>
        <v>1</v>
      </c>
      <c r="M776" s="1" t="str">
        <f>INDEX(Participation_Count_Clubs__24[#All],MATCH(athlete_entries[[#This Row],[Club Full]],Participation_Count_Clubs__24[[#All],[Club Full]],0),MATCH("Club Size Entries",Participation_Count_Clubs__24[#Headers],0))</f>
        <v>M</v>
      </c>
    </row>
    <row r="777" spans="1:13" x14ac:dyDescent="0.25">
      <c r="A777" t="s">
        <v>9</v>
      </c>
      <c r="B777" t="s">
        <v>627</v>
      </c>
      <c r="C777" t="s">
        <v>183</v>
      </c>
      <c r="D777" s="1" t="str">
        <f>VLOOKUP(athlete_entries[[#This Row],[CATEGORY]],Categories!$A$1:$F$106,2,FALSE)</f>
        <v>Individual</v>
      </c>
      <c r="E777" s="1" t="str">
        <f>VLOOKUP(athlete_entries[[#This Row],[CATEGORY]],Categories!$A$1:$F$106,3,FALSE)</f>
        <v>Patterns</v>
      </c>
      <c r="F777" s="1" t="str">
        <f>VLOOKUP(athlete_entries[[#This Row],[CATEGORY]],Categories!$A$1:$F$106,4,FALSE)</f>
        <v>Youth</v>
      </c>
      <c r="G777" s="1" t="str">
        <f>VLOOKUP(athlete_entries[[#This Row],[CATEGORY]],Categories!$A$1:$F$106,5,FALSE)</f>
        <v>Male</v>
      </c>
      <c r="H777" s="1" t="str">
        <f>VLOOKUP(athlete_entries[[#This Row],[CATEGORY]],Categories!$A$1:$F$106,6,FALSE)</f>
        <v>C G10-G05</v>
      </c>
      <c r="I777" s="1" t="str">
        <f t="array" ref="I777">_xlfn.IFNA(INDEX(Results__5[#All],MATCH(athlete_entries[[#This Row],[CATEGORY]]&amp;athlete_entries[[#This Row],[Name]],Results__5[[#All],[Category]]&amp;Results__5[[#All],[Name]],0),MATCH(athlete_entries[[#Headers],[Result]],Results__5[#Headers],0)),"0. None")</f>
        <v>0. None</v>
      </c>
      <c r="J777" s="1" t="str">
        <f>IF(AND(athlete_entries[[#This Row],[Result]]="2. Silver",K777=2),"0. None",IF(AND(athlete_entries[[#This Row],[Result]]="3. Bronze",K777=3),"0. None",athlete_entries[[#This Row],[Result]]))</f>
        <v>0. None</v>
      </c>
      <c r="K777" s="1">
        <f>INDEX(Categories_and_entries__2[[#All],[Category]:[Entries]],MATCH(athlete_entries[[#This Row],[CATEGORY]],Categories_and_entries__2[[#All],[Category]],0),MATCH("Entries",Categories_and_entries__2[[#Headers],[Category]:[Entries]],0))</f>
        <v>22</v>
      </c>
      <c r="L777" s="1">
        <f>COUNTIFS(athlete_entries[CATEGORY],athlete_entries[[#This Row],[CATEGORY]],athlete_entries[Club Full],athlete_entries[[#This Row],[Club Full]])</f>
        <v>1</v>
      </c>
      <c r="M777" s="1" t="str">
        <f>INDEX(Participation_Count_Clubs__24[#All],MATCH(athlete_entries[[#This Row],[Club Full]],Participation_Count_Clubs__24[[#All],[Club Full]],0),MATCH("Club Size Entries",Participation_Count_Clubs__24[#Headers],0))</f>
        <v>M</v>
      </c>
    </row>
    <row r="778" spans="1:13" x14ac:dyDescent="0.25">
      <c r="A778" t="s">
        <v>11</v>
      </c>
      <c r="B778" t="s">
        <v>364</v>
      </c>
      <c r="C778" t="s">
        <v>183</v>
      </c>
      <c r="D778" s="1" t="str">
        <f>VLOOKUP(athlete_entries[[#This Row],[CATEGORY]],Categories!$A$1:$F$106,2,FALSE)</f>
        <v>Individual</v>
      </c>
      <c r="E778" s="1" t="str">
        <f>VLOOKUP(athlete_entries[[#This Row],[CATEGORY]],Categories!$A$1:$F$106,3,FALSE)</f>
        <v>Patterns</v>
      </c>
      <c r="F778" s="1" t="str">
        <f>VLOOKUP(athlete_entries[[#This Row],[CATEGORY]],Categories!$A$1:$F$106,4,FALSE)</f>
        <v>Youth</v>
      </c>
      <c r="G778" s="1" t="str">
        <f>VLOOKUP(athlete_entries[[#This Row],[CATEGORY]],Categories!$A$1:$F$106,5,FALSE)</f>
        <v>Male</v>
      </c>
      <c r="H778" s="1" t="str">
        <f>VLOOKUP(athlete_entries[[#This Row],[CATEGORY]],Categories!$A$1:$F$106,6,FALSE)</f>
        <v>C G10-G05</v>
      </c>
      <c r="I778" s="1" t="str">
        <f t="array" ref="I778">_xlfn.IFNA(INDEX(Results__5[#All],MATCH(athlete_entries[[#This Row],[CATEGORY]]&amp;athlete_entries[[#This Row],[Name]],Results__5[[#All],[Category]]&amp;Results__5[[#All],[Name]],0),MATCH(athlete_entries[[#Headers],[Result]],Results__5[#Headers],0)),"0. None")</f>
        <v>0. None</v>
      </c>
      <c r="J778" s="1" t="str">
        <f>IF(AND(athlete_entries[[#This Row],[Result]]="2. Silver",K778=2),"0. None",IF(AND(athlete_entries[[#This Row],[Result]]="3. Bronze",K778=3),"0. None",athlete_entries[[#This Row],[Result]]))</f>
        <v>0. None</v>
      </c>
      <c r="K778" s="1">
        <f>INDEX(Categories_and_entries__2[[#All],[Category]:[Entries]],MATCH(athlete_entries[[#This Row],[CATEGORY]],Categories_and_entries__2[[#All],[Category]],0),MATCH("Entries",Categories_and_entries__2[[#Headers],[Category]:[Entries]],0))</f>
        <v>22</v>
      </c>
      <c r="L778" s="1">
        <f>COUNTIFS(athlete_entries[CATEGORY],athlete_entries[[#This Row],[CATEGORY]],athlete_entries[Club Full],athlete_entries[[#This Row],[Club Full]])</f>
        <v>5</v>
      </c>
      <c r="M778" s="1" t="str">
        <f>INDEX(Participation_Count_Clubs__24[#All],MATCH(athlete_entries[[#This Row],[Club Full]],Participation_Count_Clubs__24[[#All],[Club Full]],0),MATCH("Club Size Entries",Participation_Count_Clubs__24[#Headers],0))</f>
        <v>M</v>
      </c>
    </row>
    <row r="779" spans="1:13" x14ac:dyDescent="0.25">
      <c r="A779" t="s">
        <v>11</v>
      </c>
      <c r="B779" t="s">
        <v>642</v>
      </c>
      <c r="C779" t="s">
        <v>183</v>
      </c>
      <c r="D779" s="1" t="str">
        <f>VLOOKUP(athlete_entries[[#This Row],[CATEGORY]],Categories!$A$1:$F$106,2,FALSE)</f>
        <v>Individual</v>
      </c>
      <c r="E779" s="1" t="str">
        <f>VLOOKUP(athlete_entries[[#This Row],[CATEGORY]],Categories!$A$1:$F$106,3,FALSE)</f>
        <v>Patterns</v>
      </c>
      <c r="F779" s="1" t="str">
        <f>VLOOKUP(athlete_entries[[#This Row],[CATEGORY]],Categories!$A$1:$F$106,4,FALSE)</f>
        <v>Youth</v>
      </c>
      <c r="G779" s="1" t="str">
        <f>VLOOKUP(athlete_entries[[#This Row],[CATEGORY]],Categories!$A$1:$F$106,5,FALSE)</f>
        <v>Male</v>
      </c>
      <c r="H779" s="1" t="str">
        <f>VLOOKUP(athlete_entries[[#This Row],[CATEGORY]],Categories!$A$1:$F$106,6,FALSE)</f>
        <v>C G10-G05</v>
      </c>
      <c r="I779" s="1" t="str">
        <f t="array" ref="I779">_xlfn.IFNA(INDEX(Results__5[#All],MATCH(athlete_entries[[#This Row],[CATEGORY]]&amp;athlete_entries[[#This Row],[Name]],Results__5[[#All],[Category]]&amp;Results__5[[#All],[Name]],0),MATCH(athlete_entries[[#Headers],[Result]],Results__5[#Headers],0)),"0. None")</f>
        <v>0. None</v>
      </c>
      <c r="J779" s="1" t="str">
        <f>IF(AND(athlete_entries[[#This Row],[Result]]="2. Silver",K779=2),"0. None",IF(AND(athlete_entries[[#This Row],[Result]]="3. Bronze",K779=3),"0. None",athlete_entries[[#This Row],[Result]]))</f>
        <v>0. None</v>
      </c>
      <c r="K779" s="1">
        <f>INDEX(Categories_and_entries__2[[#All],[Category]:[Entries]],MATCH(athlete_entries[[#This Row],[CATEGORY]],Categories_and_entries__2[[#All],[Category]],0),MATCH("Entries",Categories_and_entries__2[[#Headers],[Category]:[Entries]],0))</f>
        <v>22</v>
      </c>
      <c r="L779" s="1">
        <f>COUNTIFS(athlete_entries[CATEGORY],athlete_entries[[#This Row],[CATEGORY]],athlete_entries[Club Full],athlete_entries[[#This Row],[Club Full]])</f>
        <v>5</v>
      </c>
      <c r="M779" s="1" t="str">
        <f>INDEX(Participation_Count_Clubs__24[#All],MATCH(athlete_entries[[#This Row],[Club Full]],Participation_Count_Clubs__24[[#All],[Club Full]],0),MATCH("Club Size Entries",Participation_Count_Clubs__24[#Headers],0))</f>
        <v>M</v>
      </c>
    </row>
    <row r="780" spans="1:13" x14ac:dyDescent="0.25">
      <c r="A780" t="s">
        <v>11</v>
      </c>
      <c r="B780" t="s">
        <v>182</v>
      </c>
      <c r="C780" t="s">
        <v>183</v>
      </c>
      <c r="D780" s="1" t="str">
        <f>VLOOKUP(athlete_entries[[#This Row],[CATEGORY]],Categories!$A$1:$F$106,2,FALSE)</f>
        <v>Individual</v>
      </c>
      <c r="E780" s="1" t="str">
        <f>VLOOKUP(athlete_entries[[#This Row],[CATEGORY]],Categories!$A$1:$F$106,3,FALSE)</f>
        <v>Patterns</v>
      </c>
      <c r="F780" s="1" t="str">
        <f>VLOOKUP(athlete_entries[[#This Row],[CATEGORY]],Categories!$A$1:$F$106,4,FALSE)</f>
        <v>Youth</v>
      </c>
      <c r="G780" s="1" t="str">
        <f>VLOOKUP(athlete_entries[[#This Row],[CATEGORY]],Categories!$A$1:$F$106,5,FALSE)</f>
        <v>Male</v>
      </c>
      <c r="H780" s="1" t="str">
        <f>VLOOKUP(athlete_entries[[#This Row],[CATEGORY]],Categories!$A$1:$F$106,6,FALSE)</f>
        <v>C G10-G05</v>
      </c>
      <c r="I780" s="1" t="str">
        <f t="array" ref="I780">_xlfn.IFNA(INDEX(Results__5[#All],MATCH(athlete_entries[[#This Row],[CATEGORY]]&amp;athlete_entries[[#This Row],[Name]],Results__5[[#All],[Category]]&amp;Results__5[[#All],[Name]],0),MATCH(athlete_entries[[#Headers],[Result]],Results__5[#Headers],0)),"0. None")</f>
        <v>0. None</v>
      </c>
      <c r="J780" s="1" t="str">
        <f>IF(AND(athlete_entries[[#This Row],[Result]]="2. Silver",K780=2),"0. None",IF(AND(athlete_entries[[#This Row],[Result]]="3. Bronze",K780=3),"0. None",athlete_entries[[#This Row],[Result]]))</f>
        <v>0. None</v>
      </c>
      <c r="K780" s="1">
        <f>INDEX(Categories_and_entries__2[[#All],[Category]:[Entries]],MATCH(athlete_entries[[#This Row],[CATEGORY]],Categories_and_entries__2[[#All],[Category]],0),MATCH("Entries",Categories_and_entries__2[[#Headers],[Category]:[Entries]],0))</f>
        <v>22</v>
      </c>
      <c r="L780" s="1">
        <f>COUNTIFS(athlete_entries[CATEGORY],athlete_entries[[#This Row],[CATEGORY]],athlete_entries[Club Full],athlete_entries[[#This Row],[Club Full]])</f>
        <v>5</v>
      </c>
      <c r="M780" s="1" t="str">
        <f>INDEX(Participation_Count_Clubs__24[#All],MATCH(athlete_entries[[#This Row],[Club Full]],Participation_Count_Clubs__24[[#All],[Club Full]],0),MATCH("Club Size Entries",Participation_Count_Clubs__24[#Headers],0))</f>
        <v>M</v>
      </c>
    </row>
    <row r="781" spans="1:13" x14ac:dyDescent="0.25">
      <c r="A781" t="s">
        <v>11</v>
      </c>
      <c r="B781" t="s">
        <v>333</v>
      </c>
      <c r="C781" t="s">
        <v>183</v>
      </c>
      <c r="D781" s="1" t="str">
        <f>VLOOKUP(athlete_entries[[#This Row],[CATEGORY]],Categories!$A$1:$F$106,2,FALSE)</f>
        <v>Individual</v>
      </c>
      <c r="E781" s="1" t="str">
        <f>VLOOKUP(athlete_entries[[#This Row],[CATEGORY]],Categories!$A$1:$F$106,3,FALSE)</f>
        <v>Patterns</v>
      </c>
      <c r="F781" s="1" t="str">
        <f>VLOOKUP(athlete_entries[[#This Row],[CATEGORY]],Categories!$A$1:$F$106,4,FALSE)</f>
        <v>Youth</v>
      </c>
      <c r="G781" s="1" t="str">
        <f>VLOOKUP(athlete_entries[[#This Row],[CATEGORY]],Categories!$A$1:$F$106,5,FALSE)</f>
        <v>Male</v>
      </c>
      <c r="H781" s="1" t="str">
        <f>VLOOKUP(athlete_entries[[#This Row],[CATEGORY]],Categories!$A$1:$F$106,6,FALSE)</f>
        <v>C G10-G05</v>
      </c>
      <c r="I781" s="1" t="str">
        <f t="array" ref="I781">_xlfn.IFNA(INDEX(Results__5[#All],MATCH(athlete_entries[[#This Row],[CATEGORY]]&amp;athlete_entries[[#This Row],[Name]],Results__5[[#All],[Category]]&amp;Results__5[[#All],[Name]],0),MATCH(athlete_entries[[#Headers],[Result]],Results__5[#Headers],0)),"0. None")</f>
        <v>3. Bronze</v>
      </c>
      <c r="J781" s="1" t="str">
        <f>IF(AND(athlete_entries[[#This Row],[Result]]="2. Silver",K781=2),"0. None",IF(AND(athlete_entries[[#This Row],[Result]]="3. Bronze",K781=3),"0. None",athlete_entries[[#This Row],[Result]]))</f>
        <v>3. Bronze</v>
      </c>
      <c r="K781" s="1">
        <f>INDEX(Categories_and_entries__2[[#All],[Category]:[Entries]],MATCH(athlete_entries[[#This Row],[CATEGORY]],Categories_and_entries__2[[#All],[Category]],0),MATCH("Entries",Categories_and_entries__2[[#Headers],[Category]:[Entries]],0))</f>
        <v>22</v>
      </c>
      <c r="L781" s="1">
        <f>COUNTIFS(athlete_entries[CATEGORY],athlete_entries[[#This Row],[CATEGORY]],athlete_entries[Club Full],athlete_entries[[#This Row],[Club Full]])</f>
        <v>5</v>
      </c>
      <c r="M781" s="1" t="str">
        <f>INDEX(Participation_Count_Clubs__24[#All],MATCH(athlete_entries[[#This Row],[Club Full]],Participation_Count_Clubs__24[[#All],[Club Full]],0),MATCH("Club Size Entries",Participation_Count_Clubs__24[#Headers],0))</f>
        <v>M</v>
      </c>
    </row>
    <row r="782" spans="1:13" x14ac:dyDescent="0.25">
      <c r="A782" t="s">
        <v>11</v>
      </c>
      <c r="B782" t="s">
        <v>643</v>
      </c>
      <c r="C782" t="s">
        <v>183</v>
      </c>
      <c r="D782" s="1" t="str">
        <f>VLOOKUP(athlete_entries[[#This Row],[CATEGORY]],Categories!$A$1:$F$106,2,FALSE)</f>
        <v>Individual</v>
      </c>
      <c r="E782" s="1" t="str">
        <f>VLOOKUP(athlete_entries[[#This Row],[CATEGORY]],Categories!$A$1:$F$106,3,FALSE)</f>
        <v>Patterns</v>
      </c>
      <c r="F782" s="1" t="str">
        <f>VLOOKUP(athlete_entries[[#This Row],[CATEGORY]],Categories!$A$1:$F$106,4,FALSE)</f>
        <v>Youth</v>
      </c>
      <c r="G782" s="1" t="str">
        <f>VLOOKUP(athlete_entries[[#This Row],[CATEGORY]],Categories!$A$1:$F$106,5,FALSE)</f>
        <v>Male</v>
      </c>
      <c r="H782" s="1" t="str">
        <f>VLOOKUP(athlete_entries[[#This Row],[CATEGORY]],Categories!$A$1:$F$106,6,FALSE)</f>
        <v>C G10-G05</v>
      </c>
      <c r="I782" s="1" t="str">
        <f t="array" ref="I782">_xlfn.IFNA(INDEX(Results__5[#All],MATCH(athlete_entries[[#This Row],[CATEGORY]]&amp;athlete_entries[[#This Row],[Name]],Results__5[[#All],[Category]]&amp;Results__5[[#All],[Name]],0),MATCH(athlete_entries[[#Headers],[Result]],Results__5[#Headers],0)),"0. None")</f>
        <v>0. None</v>
      </c>
      <c r="J782" s="1" t="str">
        <f>IF(AND(athlete_entries[[#This Row],[Result]]="2. Silver",K782=2),"0. None",IF(AND(athlete_entries[[#This Row],[Result]]="3. Bronze",K782=3),"0. None",athlete_entries[[#This Row],[Result]]))</f>
        <v>0. None</v>
      </c>
      <c r="K782" s="1">
        <f>INDEX(Categories_and_entries__2[[#All],[Category]:[Entries]],MATCH(athlete_entries[[#This Row],[CATEGORY]],Categories_and_entries__2[[#All],[Category]],0),MATCH("Entries",Categories_and_entries__2[[#Headers],[Category]:[Entries]],0))</f>
        <v>22</v>
      </c>
      <c r="L782" s="1">
        <f>COUNTIFS(athlete_entries[CATEGORY],athlete_entries[[#This Row],[CATEGORY]],athlete_entries[Club Full],athlete_entries[[#This Row],[Club Full]])</f>
        <v>5</v>
      </c>
      <c r="M782" s="1" t="str">
        <f>INDEX(Participation_Count_Clubs__24[#All],MATCH(athlete_entries[[#This Row],[Club Full]],Participation_Count_Clubs__24[[#All],[Club Full]],0),MATCH("Club Size Entries",Participation_Count_Clubs__24[#Headers],0))</f>
        <v>M</v>
      </c>
    </row>
    <row r="783" spans="1:13" x14ac:dyDescent="0.25">
      <c r="A783" t="s">
        <v>53</v>
      </c>
      <c r="B783" t="s">
        <v>333</v>
      </c>
      <c r="C783" t="s">
        <v>183</v>
      </c>
      <c r="D783" s="1" t="str">
        <f>VLOOKUP(athlete_entries[[#This Row],[CATEGORY]],Categories!$A$1:$F$106,2,FALSE)</f>
        <v>Individual</v>
      </c>
      <c r="E783" s="1" t="str">
        <f>VLOOKUP(athlete_entries[[#This Row],[CATEGORY]],Categories!$A$1:$F$106,3,FALSE)</f>
        <v>Sparring</v>
      </c>
      <c r="F783" s="1" t="str">
        <f>VLOOKUP(athlete_entries[[#This Row],[CATEGORY]],Categories!$A$1:$F$106,4,FALSE)</f>
        <v>Youth</v>
      </c>
      <c r="G783" s="1" t="str">
        <f>VLOOKUP(athlete_entries[[#This Row],[CATEGORY]],Categories!$A$1:$F$106,5,FALSE)</f>
        <v>Male</v>
      </c>
      <c r="H783" s="1" t="str">
        <f>VLOOKUP(athlete_entries[[#This Row],[CATEGORY]],Categories!$A$1:$F$106,6,FALSE)</f>
        <v>C G10-G05</v>
      </c>
      <c r="I783" s="1" t="str">
        <f t="array" ref="I783">_xlfn.IFNA(INDEX(Results__5[#All],MATCH(athlete_entries[[#This Row],[CATEGORY]]&amp;athlete_entries[[#This Row],[Name]],Results__5[[#All],[Category]]&amp;Results__5[[#All],[Name]],0),MATCH(athlete_entries[[#Headers],[Result]],Results__5[#Headers],0)),"0. None")</f>
        <v>0. None</v>
      </c>
      <c r="J783" s="1" t="str">
        <f>IF(AND(athlete_entries[[#This Row],[Result]]="2. Silver",K783=2),"0. None",IF(AND(athlete_entries[[#This Row],[Result]]="3. Bronze",K783=3),"0. None",athlete_entries[[#This Row],[Result]]))</f>
        <v>0. None</v>
      </c>
      <c r="K783" s="1">
        <f>INDEX(Categories_and_entries__2[[#All],[Category]:[Entries]],MATCH(athlete_entries[[#This Row],[CATEGORY]],Categories_and_entries__2[[#All],[Category]],0),MATCH("Entries",Categories_and_entries__2[[#Headers],[Category]:[Entries]],0))</f>
        <v>15</v>
      </c>
      <c r="L783" s="1">
        <f>COUNTIFS(athlete_entries[CATEGORY],athlete_entries[[#This Row],[CATEGORY]],athlete_entries[Club Full],athlete_entries[[#This Row],[Club Full]])</f>
        <v>1</v>
      </c>
      <c r="M783" s="1" t="str">
        <f>INDEX(Participation_Count_Clubs__24[#All],MATCH(athlete_entries[[#This Row],[Club Full]],Participation_Count_Clubs__24[[#All],[Club Full]],0),MATCH("Club Size Entries",Participation_Count_Clubs__24[#Headers],0))</f>
        <v>M</v>
      </c>
    </row>
    <row r="784" spans="1:13" x14ac:dyDescent="0.25">
      <c r="A784" t="s">
        <v>54</v>
      </c>
      <c r="B784" t="s">
        <v>642</v>
      </c>
      <c r="C784" t="s">
        <v>183</v>
      </c>
      <c r="D784" s="1" t="str">
        <f>VLOOKUP(athlete_entries[[#This Row],[CATEGORY]],Categories!$A$1:$F$106,2,FALSE)</f>
        <v>Individual</v>
      </c>
      <c r="E784" s="1" t="str">
        <f>VLOOKUP(athlete_entries[[#This Row],[CATEGORY]],Categories!$A$1:$F$106,3,FALSE)</f>
        <v>Sparring</v>
      </c>
      <c r="F784" s="1" t="str">
        <f>VLOOKUP(athlete_entries[[#This Row],[CATEGORY]],Categories!$A$1:$F$106,4,FALSE)</f>
        <v>Youth</v>
      </c>
      <c r="G784" s="1" t="str">
        <f>VLOOKUP(athlete_entries[[#This Row],[CATEGORY]],Categories!$A$1:$F$106,5,FALSE)</f>
        <v>Male</v>
      </c>
      <c r="H784" s="1" t="str">
        <f>VLOOKUP(athlete_entries[[#This Row],[CATEGORY]],Categories!$A$1:$F$106,6,FALSE)</f>
        <v>C G10-G05</v>
      </c>
      <c r="I784" s="1" t="str">
        <f t="array" ref="I784">_xlfn.IFNA(INDEX(Results__5[#All],MATCH(athlete_entries[[#This Row],[CATEGORY]]&amp;athlete_entries[[#This Row],[Name]],Results__5[[#All],[Category]]&amp;Results__5[[#All],[Name]],0),MATCH(athlete_entries[[#Headers],[Result]],Results__5[#Headers],0)),"0. None")</f>
        <v>0. None</v>
      </c>
      <c r="J784" s="1" t="str">
        <f>IF(AND(athlete_entries[[#This Row],[Result]]="2. Silver",K784=2),"0. None",IF(AND(athlete_entries[[#This Row],[Result]]="3. Bronze",K784=3),"0. None",athlete_entries[[#This Row],[Result]]))</f>
        <v>0. None</v>
      </c>
      <c r="K784" s="1">
        <f>INDEX(Categories_and_entries__2[[#All],[Category]:[Entries]],MATCH(athlete_entries[[#This Row],[CATEGORY]],Categories_and_entries__2[[#All],[Category]],0),MATCH("Entries",Categories_and_entries__2[[#Headers],[Category]:[Entries]],0))</f>
        <v>16</v>
      </c>
      <c r="L784" s="1">
        <f>COUNTIFS(athlete_entries[CATEGORY],athlete_entries[[#This Row],[CATEGORY]],athlete_entries[Club Full],athlete_entries[[#This Row],[Club Full]])</f>
        <v>2</v>
      </c>
      <c r="M784" s="1" t="str">
        <f>INDEX(Participation_Count_Clubs__24[#All],MATCH(athlete_entries[[#This Row],[Club Full]],Participation_Count_Clubs__24[[#All],[Club Full]],0),MATCH("Club Size Entries",Participation_Count_Clubs__24[#Headers],0))</f>
        <v>M</v>
      </c>
    </row>
    <row r="785" spans="1:13" x14ac:dyDescent="0.25">
      <c r="A785" t="s">
        <v>54</v>
      </c>
      <c r="B785" t="s">
        <v>643</v>
      </c>
      <c r="C785" t="s">
        <v>183</v>
      </c>
      <c r="D785" s="1" t="str">
        <f>VLOOKUP(athlete_entries[[#This Row],[CATEGORY]],Categories!$A$1:$F$106,2,FALSE)</f>
        <v>Individual</v>
      </c>
      <c r="E785" s="1" t="str">
        <f>VLOOKUP(athlete_entries[[#This Row],[CATEGORY]],Categories!$A$1:$F$106,3,FALSE)</f>
        <v>Sparring</v>
      </c>
      <c r="F785" s="1" t="str">
        <f>VLOOKUP(athlete_entries[[#This Row],[CATEGORY]],Categories!$A$1:$F$106,4,FALSE)</f>
        <v>Youth</v>
      </c>
      <c r="G785" s="1" t="str">
        <f>VLOOKUP(athlete_entries[[#This Row],[CATEGORY]],Categories!$A$1:$F$106,5,FALSE)</f>
        <v>Male</v>
      </c>
      <c r="H785" s="1" t="str">
        <f>VLOOKUP(athlete_entries[[#This Row],[CATEGORY]],Categories!$A$1:$F$106,6,FALSE)</f>
        <v>C G10-G05</v>
      </c>
      <c r="I785" s="1" t="str">
        <f t="array" ref="I785">_xlfn.IFNA(INDEX(Results__5[#All],MATCH(athlete_entries[[#This Row],[CATEGORY]]&amp;athlete_entries[[#This Row],[Name]],Results__5[[#All],[Category]]&amp;Results__5[[#All],[Name]],0),MATCH(athlete_entries[[#Headers],[Result]],Results__5[#Headers],0)),"0. None")</f>
        <v>0. None</v>
      </c>
      <c r="J785" s="1" t="str">
        <f>IF(AND(athlete_entries[[#This Row],[Result]]="2. Silver",K785=2),"0. None",IF(AND(athlete_entries[[#This Row],[Result]]="3. Bronze",K785=3),"0. None",athlete_entries[[#This Row],[Result]]))</f>
        <v>0. None</v>
      </c>
      <c r="K785" s="1">
        <f>INDEX(Categories_and_entries__2[[#All],[Category]:[Entries]],MATCH(athlete_entries[[#This Row],[CATEGORY]],Categories_and_entries__2[[#All],[Category]],0),MATCH("Entries",Categories_and_entries__2[[#Headers],[Category]:[Entries]],0))</f>
        <v>16</v>
      </c>
      <c r="L785" s="1">
        <f>COUNTIFS(athlete_entries[CATEGORY],athlete_entries[[#This Row],[CATEGORY]],athlete_entries[Club Full],athlete_entries[[#This Row],[Club Full]])</f>
        <v>2</v>
      </c>
      <c r="M785" s="1" t="str">
        <f>INDEX(Participation_Count_Clubs__24[#All],MATCH(athlete_entries[[#This Row],[Club Full]],Participation_Count_Clubs__24[[#All],[Club Full]],0),MATCH("Club Size Entries",Participation_Count_Clubs__24[#Headers],0))</f>
        <v>M</v>
      </c>
    </row>
    <row r="786" spans="1:13" x14ac:dyDescent="0.25">
      <c r="A786" t="s">
        <v>55</v>
      </c>
      <c r="B786" t="s">
        <v>627</v>
      </c>
      <c r="C786" t="s">
        <v>183</v>
      </c>
      <c r="D786" s="1" t="str">
        <f>VLOOKUP(athlete_entries[[#This Row],[CATEGORY]],Categories!$A$1:$F$106,2,FALSE)</f>
        <v>Individual</v>
      </c>
      <c r="E786" s="1" t="str">
        <f>VLOOKUP(athlete_entries[[#This Row],[CATEGORY]],Categories!$A$1:$F$106,3,FALSE)</f>
        <v>Sparring</v>
      </c>
      <c r="F786" s="1" t="str">
        <f>VLOOKUP(athlete_entries[[#This Row],[CATEGORY]],Categories!$A$1:$F$106,4,FALSE)</f>
        <v>Youth</v>
      </c>
      <c r="G786" s="1" t="str">
        <f>VLOOKUP(athlete_entries[[#This Row],[CATEGORY]],Categories!$A$1:$F$106,5,FALSE)</f>
        <v>Male</v>
      </c>
      <c r="H786" s="1" t="str">
        <f>VLOOKUP(athlete_entries[[#This Row],[CATEGORY]],Categories!$A$1:$F$106,6,FALSE)</f>
        <v>C G10-G05</v>
      </c>
      <c r="I786" s="1" t="str">
        <f t="array" ref="I786">_xlfn.IFNA(INDEX(Results__5[#All],MATCH(athlete_entries[[#This Row],[CATEGORY]]&amp;athlete_entries[[#This Row],[Name]],Results__5[[#All],[Category]]&amp;Results__5[[#All],[Name]],0),MATCH(athlete_entries[[#Headers],[Result]],Results__5[#Headers],0)),"0. None")</f>
        <v>0. None</v>
      </c>
      <c r="J786" s="1" t="str">
        <f>IF(AND(athlete_entries[[#This Row],[Result]]="2. Silver",K786=2),"0. None",IF(AND(athlete_entries[[#This Row],[Result]]="3. Bronze",K786=3),"0. None",athlete_entries[[#This Row],[Result]]))</f>
        <v>0. None</v>
      </c>
      <c r="K786" s="1">
        <f>INDEX(Categories_and_entries__2[[#All],[Category]:[Entries]],MATCH(athlete_entries[[#This Row],[CATEGORY]],Categories_and_entries__2[[#All],[Category]],0),MATCH("Entries",Categories_and_entries__2[[#Headers],[Category]:[Entries]],0))</f>
        <v>18</v>
      </c>
      <c r="L786" s="1">
        <f>COUNTIFS(athlete_entries[CATEGORY],athlete_entries[[#This Row],[CATEGORY]],athlete_entries[Club Full],athlete_entries[[#This Row],[Club Full]])</f>
        <v>1</v>
      </c>
      <c r="M786" s="1" t="str">
        <f>INDEX(Participation_Count_Clubs__24[#All],MATCH(athlete_entries[[#This Row],[Club Full]],Participation_Count_Clubs__24[[#All],[Club Full]],0),MATCH("Club Size Entries",Participation_Count_Clubs__24[#Headers],0))</f>
        <v>M</v>
      </c>
    </row>
    <row r="787" spans="1:13" x14ac:dyDescent="0.25">
      <c r="A787" t="s">
        <v>56</v>
      </c>
      <c r="B787" t="s">
        <v>364</v>
      </c>
      <c r="C787" t="s">
        <v>183</v>
      </c>
      <c r="D787" s="1" t="str">
        <f>VLOOKUP(athlete_entries[[#This Row],[CATEGORY]],Categories!$A$1:$F$106,2,FALSE)</f>
        <v>Individual</v>
      </c>
      <c r="E787" s="1" t="str">
        <f>VLOOKUP(athlete_entries[[#This Row],[CATEGORY]],Categories!$A$1:$F$106,3,FALSE)</f>
        <v>Sparring</v>
      </c>
      <c r="F787" s="1" t="str">
        <f>VLOOKUP(athlete_entries[[#This Row],[CATEGORY]],Categories!$A$1:$F$106,4,FALSE)</f>
        <v>Youth</v>
      </c>
      <c r="G787" s="1" t="str">
        <f>VLOOKUP(athlete_entries[[#This Row],[CATEGORY]],Categories!$A$1:$F$106,5,FALSE)</f>
        <v>Male</v>
      </c>
      <c r="H787" s="1" t="str">
        <f>VLOOKUP(athlete_entries[[#This Row],[CATEGORY]],Categories!$A$1:$F$106,6,FALSE)</f>
        <v>C G10-G05</v>
      </c>
      <c r="I787" s="1" t="str">
        <f t="array" ref="I787">_xlfn.IFNA(INDEX(Results__5[#All],MATCH(athlete_entries[[#This Row],[CATEGORY]]&amp;athlete_entries[[#This Row],[Name]],Results__5[[#All],[Category]]&amp;Results__5[[#All],[Name]],0),MATCH(athlete_entries[[#Headers],[Result]],Results__5[#Headers],0)),"0. None")</f>
        <v>3. Bronze</v>
      </c>
      <c r="J787" s="1" t="str">
        <f>IF(AND(athlete_entries[[#This Row],[Result]]="2. Silver",K787=2),"0. None",IF(AND(athlete_entries[[#This Row],[Result]]="3. Bronze",K787=3),"0. None",athlete_entries[[#This Row],[Result]]))</f>
        <v>3. Bronze</v>
      </c>
      <c r="K787" s="1">
        <f>INDEX(Categories_and_entries__2[[#All],[Category]:[Entries]],MATCH(athlete_entries[[#This Row],[CATEGORY]],Categories_and_entries__2[[#All],[Category]],0),MATCH("Entries",Categories_and_entries__2[[#Headers],[Category]:[Entries]],0))</f>
        <v>8</v>
      </c>
      <c r="L787" s="1">
        <f>COUNTIFS(athlete_entries[CATEGORY],athlete_entries[[#This Row],[CATEGORY]],athlete_entries[Club Full],athlete_entries[[#This Row],[Club Full]])</f>
        <v>2</v>
      </c>
      <c r="M787" s="1" t="str">
        <f>INDEX(Participation_Count_Clubs__24[#All],MATCH(athlete_entries[[#This Row],[Club Full]],Participation_Count_Clubs__24[[#All],[Club Full]],0),MATCH("Club Size Entries",Participation_Count_Clubs__24[#Headers],0))</f>
        <v>M</v>
      </c>
    </row>
    <row r="788" spans="1:13" x14ac:dyDescent="0.25">
      <c r="A788" t="s">
        <v>56</v>
      </c>
      <c r="B788" t="s">
        <v>182</v>
      </c>
      <c r="C788" t="s">
        <v>183</v>
      </c>
      <c r="D788" s="1" t="str">
        <f>VLOOKUP(athlete_entries[[#This Row],[CATEGORY]],Categories!$A$1:$F$106,2,FALSE)</f>
        <v>Individual</v>
      </c>
      <c r="E788" s="1" t="str">
        <f>VLOOKUP(athlete_entries[[#This Row],[CATEGORY]],Categories!$A$1:$F$106,3,FALSE)</f>
        <v>Sparring</v>
      </c>
      <c r="F788" s="1" t="str">
        <f>VLOOKUP(athlete_entries[[#This Row],[CATEGORY]],Categories!$A$1:$F$106,4,FALSE)</f>
        <v>Youth</v>
      </c>
      <c r="G788" s="1" t="str">
        <f>VLOOKUP(athlete_entries[[#This Row],[CATEGORY]],Categories!$A$1:$F$106,5,FALSE)</f>
        <v>Male</v>
      </c>
      <c r="H788" s="1" t="str">
        <f>VLOOKUP(athlete_entries[[#This Row],[CATEGORY]],Categories!$A$1:$F$106,6,FALSE)</f>
        <v>C G10-G05</v>
      </c>
      <c r="I788" s="1" t="str">
        <f t="array" ref="I788">_xlfn.IFNA(INDEX(Results__5[#All],MATCH(athlete_entries[[#This Row],[CATEGORY]]&amp;athlete_entries[[#This Row],[Name]],Results__5[[#All],[Category]]&amp;Results__5[[#All],[Name]],0),MATCH(athlete_entries[[#Headers],[Result]],Results__5[#Headers],0)),"0. None")</f>
        <v>1. Gold</v>
      </c>
      <c r="J788" s="1" t="str">
        <f>IF(AND(athlete_entries[[#This Row],[Result]]="2. Silver",K788=2),"0. None",IF(AND(athlete_entries[[#This Row],[Result]]="3. Bronze",K788=3),"0. None",athlete_entries[[#This Row],[Result]]))</f>
        <v>1. Gold</v>
      </c>
      <c r="K788" s="1">
        <f>INDEX(Categories_and_entries__2[[#All],[Category]:[Entries]],MATCH(athlete_entries[[#This Row],[CATEGORY]],Categories_and_entries__2[[#All],[Category]],0),MATCH("Entries",Categories_and_entries__2[[#Headers],[Category]:[Entries]],0))</f>
        <v>8</v>
      </c>
      <c r="L788" s="1">
        <f>COUNTIFS(athlete_entries[CATEGORY],athlete_entries[[#This Row],[CATEGORY]],athlete_entries[Club Full],athlete_entries[[#This Row],[Club Full]])</f>
        <v>2</v>
      </c>
      <c r="M788" s="1" t="str">
        <f>INDEX(Participation_Count_Clubs__24[#All],MATCH(athlete_entries[[#This Row],[Club Full]],Participation_Count_Clubs__24[[#All],[Club Full]],0),MATCH("Club Size Entries",Participation_Count_Clubs__24[#Headers],0))</f>
        <v>M</v>
      </c>
    </row>
    <row r="789" spans="1:13" x14ac:dyDescent="0.25">
      <c r="A789" t="s">
        <v>7</v>
      </c>
      <c r="B789" t="s">
        <v>602</v>
      </c>
      <c r="C789" t="s">
        <v>230</v>
      </c>
      <c r="D789" s="1" t="str">
        <f>VLOOKUP(athlete_entries[[#This Row],[CATEGORY]],Categories!$A$1:$F$106,2,FALSE)</f>
        <v>Individual</v>
      </c>
      <c r="E789" s="1" t="str">
        <f>VLOOKUP(athlete_entries[[#This Row],[CATEGORY]],Categories!$A$1:$F$106,3,FALSE)</f>
        <v>Patterns</v>
      </c>
      <c r="F789" s="1" t="str">
        <f>VLOOKUP(athlete_entries[[#This Row],[CATEGORY]],Categories!$A$1:$F$106,4,FALSE)</f>
        <v>Youth</v>
      </c>
      <c r="G789" s="1" t="str">
        <f>VLOOKUP(athlete_entries[[#This Row],[CATEGORY]],Categories!$A$1:$F$106,5,FALSE)</f>
        <v>Male</v>
      </c>
      <c r="H789" s="1" t="str">
        <f>VLOOKUP(athlete_entries[[#This Row],[CATEGORY]],Categories!$A$1:$F$106,6,FALSE)</f>
        <v>B G04-G01</v>
      </c>
      <c r="I789" s="1" t="str">
        <f t="array" ref="I789">_xlfn.IFNA(INDEX(Results__5[#All],MATCH(athlete_entries[[#This Row],[CATEGORY]]&amp;athlete_entries[[#This Row],[Name]],Results__5[[#All],[Category]]&amp;Results__5[[#All],[Name]],0),MATCH(athlete_entries[[#Headers],[Result]],Results__5[#Headers],0)),"0. None")</f>
        <v>0. None</v>
      </c>
      <c r="J789" s="1" t="str">
        <f>IF(AND(athlete_entries[[#This Row],[Result]]="2. Silver",K789=2),"0. None",IF(AND(athlete_entries[[#This Row],[Result]]="3. Bronze",K789=3),"0. None",athlete_entries[[#This Row],[Result]]))</f>
        <v>0. None</v>
      </c>
      <c r="K789" s="1">
        <f>INDEX(Categories_and_entries__2[[#All],[Category]:[Entries]],MATCH(athlete_entries[[#This Row],[CATEGORY]],Categories_and_entries__2[[#All],[Category]],0),MATCH("Entries",Categories_and_entries__2[[#Headers],[Category]:[Entries]],0))</f>
        <v>17</v>
      </c>
      <c r="L789" s="1">
        <f>COUNTIFS(athlete_entries[CATEGORY],athlete_entries[[#This Row],[CATEGORY]],athlete_entries[Club Full],athlete_entries[[#This Row],[Club Full]])</f>
        <v>1</v>
      </c>
      <c r="M789" s="1" t="str">
        <f>INDEX(Participation_Count_Clubs__24[#All],MATCH(athlete_entries[[#This Row],[Club Full]],Participation_Count_Clubs__24[[#All],[Club Full]],0),MATCH("Club Size Entries",Participation_Count_Clubs__24[#Headers],0))</f>
        <v>M</v>
      </c>
    </row>
    <row r="790" spans="1:13" x14ac:dyDescent="0.25">
      <c r="A790" t="s">
        <v>12</v>
      </c>
      <c r="B790" t="s">
        <v>502</v>
      </c>
      <c r="C790" t="s">
        <v>230</v>
      </c>
      <c r="D790" s="1" t="str">
        <f>VLOOKUP(athlete_entries[[#This Row],[CATEGORY]],Categories!$A$1:$F$106,2,FALSE)</f>
        <v>Individual</v>
      </c>
      <c r="E790" s="1" t="str">
        <f>VLOOKUP(athlete_entries[[#This Row],[CATEGORY]],Categories!$A$1:$F$106,3,FALSE)</f>
        <v>Patterns</v>
      </c>
      <c r="F790" s="1" t="str">
        <f>VLOOKUP(athlete_entries[[#This Row],[CATEGORY]],Categories!$A$1:$F$106,4,FALSE)</f>
        <v>Junior</v>
      </c>
      <c r="G790" s="1" t="str">
        <f>VLOOKUP(athlete_entries[[#This Row],[CATEGORY]],Categories!$A$1:$F$106,5,FALSE)</f>
        <v>Mixed</v>
      </c>
      <c r="H790" s="1" t="str">
        <f>VLOOKUP(athlete_entries[[#This Row],[CATEGORY]],Categories!$A$1:$F$106,6,FALSE)</f>
        <v>A D01-D06</v>
      </c>
      <c r="I790" s="1" t="str">
        <f t="array" ref="I790">_xlfn.IFNA(INDEX(Results__5[#All],MATCH(athlete_entries[[#This Row],[CATEGORY]]&amp;athlete_entries[[#This Row],[Name]],Results__5[[#All],[Category]]&amp;Results__5[[#All],[Name]],0),MATCH(athlete_entries[[#Headers],[Result]],Results__5[#Headers],0)),"0. None")</f>
        <v>0. None</v>
      </c>
      <c r="J790" s="1" t="str">
        <f>IF(AND(athlete_entries[[#This Row],[Result]]="2. Silver",K790=2),"0. None",IF(AND(athlete_entries[[#This Row],[Result]]="3. Bronze",K790=3),"0. None",athlete_entries[[#This Row],[Result]]))</f>
        <v>0. None</v>
      </c>
      <c r="K790" s="1">
        <f>INDEX(Categories_and_entries__2[[#All],[Category]:[Entries]],MATCH(athlete_entries[[#This Row],[CATEGORY]],Categories_and_entries__2[[#All],[Category]],0),MATCH("Entries",Categories_and_entries__2[[#Headers],[Category]:[Entries]],0))</f>
        <v>6</v>
      </c>
      <c r="L790" s="1">
        <f>COUNTIFS(athlete_entries[CATEGORY],athlete_entries[[#This Row],[CATEGORY]],athlete_entries[Club Full],athlete_entries[[#This Row],[Club Full]])</f>
        <v>1</v>
      </c>
      <c r="M790" s="1" t="str">
        <f>INDEX(Participation_Count_Clubs__24[#All],MATCH(athlete_entries[[#This Row],[Club Full]],Participation_Count_Clubs__24[[#All],[Club Full]],0),MATCH("Club Size Entries",Participation_Count_Clubs__24[#Headers],0))</f>
        <v>M</v>
      </c>
    </row>
    <row r="791" spans="1:13" x14ac:dyDescent="0.25">
      <c r="A791" t="s">
        <v>13</v>
      </c>
      <c r="B791" t="s">
        <v>529</v>
      </c>
      <c r="C791" t="s">
        <v>230</v>
      </c>
      <c r="D791" s="1" t="str">
        <f>VLOOKUP(athlete_entries[[#This Row],[CATEGORY]],Categories!$A$1:$F$106,2,FALSE)</f>
        <v>Individual</v>
      </c>
      <c r="E791" s="1" t="str">
        <f>VLOOKUP(athlete_entries[[#This Row],[CATEGORY]],Categories!$A$1:$F$106,3,FALSE)</f>
        <v>Patterns</v>
      </c>
      <c r="F791" s="1" t="str">
        <f>VLOOKUP(athlete_entries[[#This Row],[CATEGORY]],Categories!$A$1:$F$106,4,FALSE)</f>
        <v>Junior</v>
      </c>
      <c r="G791" s="1" t="str">
        <f>VLOOKUP(athlete_entries[[#This Row],[CATEGORY]],Categories!$A$1:$F$106,5,FALSE)</f>
        <v>Female</v>
      </c>
      <c r="H791" s="1" t="str">
        <f>VLOOKUP(athlete_entries[[#This Row],[CATEGORY]],Categories!$A$1:$F$106,6,FALSE)</f>
        <v>A D01-D06</v>
      </c>
      <c r="I791" s="1" t="str">
        <f t="array" ref="I791">_xlfn.IFNA(INDEX(Results__5[#All],MATCH(athlete_entries[[#This Row],[CATEGORY]]&amp;athlete_entries[[#This Row],[Name]],Results__5[[#All],[Category]]&amp;Results__5[[#All],[Name]],0),MATCH(athlete_entries[[#Headers],[Result]],Results__5[#Headers],0)),"0. None")</f>
        <v>0. None</v>
      </c>
      <c r="J791" s="1" t="str">
        <f>IF(AND(athlete_entries[[#This Row],[Result]]="2. Silver",K791=2),"0. None",IF(AND(athlete_entries[[#This Row],[Result]]="3. Bronze",K791=3),"0. None",athlete_entries[[#This Row],[Result]]))</f>
        <v>0. None</v>
      </c>
      <c r="K791" s="1">
        <f>INDEX(Categories_and_entries__2[[#All],[Category]:[Entries]],MATCH(athlete_entries[[#This Row],[CATEGORY]],Categories_and_entries__2[[#All],[Category]],0),MATCH("Entries",Categories_and_entries__2[[#Headers],[Category]:[Entries]],0))</f>
        <v>14</v>
      </c>
      <c r="L791" s="1">
        <f>COUNTIFS(athlete_entries[CATEGORY],athlete_entries[[#This Row],[CATEGORY]],athlete_entries[Club Full],athlete_entries[[#This Row],[Club Full]])</f>
        <v>1</v>
      </c>
      <c r="M791" s="1" t="str">
        <f>INDEX(Participation_Count_Clubs__24[#All],MATCH(athlete_entries[[#This Row],[Club Full]],Participation_Count_Clubs__24[[#All],[Club Full]],0),MATCH("Club Size Entries",Participation_Count_Clubs__24[#Headers],0))</f>
        <v>M</v>
      </c>
    </row>
    <row r="792" spans="1:13" x14ac:dyDescent="0.25">
      <c r="A792" t="s">
        <v>16</v>
      </c>
      <c r="B792" t="s">
        <v>655</v>
      </c>
      <c r="C792" t="s">
        <v>230</v>
      </c>
      <c r="D792" s="1" t="str">
        <f>VLOOKUP(athlete_entries[[#This Row],[CATEGORY]],Categories!$A$1:$F$106,2,FALSE)</f>
        <v>Individual</v>
      </c>
      <c r="E792" s="1" t="str">
        <f>VLOOKUP(athlete_entries[[#This Row],[CATEGORY]],Categories!$A$1:$F$106,3,FALSE)</f>
        <v>Patterns</v>
      </c>
      <c r="F792" s="1" t="str">
        <f>VLOOKUP(athlete_entries[[#This Row],[CATEGORY]],Categories!$A$1:$F$106,4,FALSE)</f>
        <v>Junior</v>
      </c>
      <c r="G792" s="1" t="str">
        <f>VLOOKUP(athlete_entries[[#This Row],[CATEGORY]],Categories!$A$1:$F$106,5,FALSE)</f>
        <v>Male</v>
      </c>
      <c r="H792" s="1" t="str">
        <f>VLOOKUP(athlete_entries[[#This Row],[CATEGORY]],Categories!$A$1:$F$106,6,FALSE)</f>
        <v>A D01-D06</v>
      </c>
      <c r="I792" s="1" t="str">
        <f t="array" ref="I792">_xlfn.IFNA(INDEX(Results__5[#All],MATCH(athlete_entries[[#This Row],[CATEGORY]]&amp;athlete_entries[[#This Row],[Name]],Results__5[[#All],[Category]]&amp;Results__5[[#All],[Name]],0),MATCH(athlete_entries[[#Headers],[Result]],Results__5[#Headers],0)),"0. None")</f>
        <v>0. None</v>
      </c>
      <c r="J792" s="1" t="str">
        <f>IF(AND(athlete_entries[[#This Row],[Result]]="2. Silver",K792=2),"0. None",IF(AND(athlete_entries[[#This Row],[Result]]="3. Bronze",K792=3),"0. None",athlete_entries[[#This Row],[Result]]))</f>
        <v>0. None</v>
      </c>
      <c r="K792" s="1">
        <f>INDEX(Categories_and_entries__2[[#All],[Category]:[Entries]],MATCH(athlete_entries[[#This Row],[CATEGORY]],Categories_and_entries__2[[#All],[Category]],0),MATCH("Entries",Categories_and_entries__2[[#Headers],[Category]:[Entries]],0))</f>
        <v>26</v>
      </c>
      <c r="L792" s="1">
        <f>COUNTIFS(athlete_entries[CATEGORY],athlete_entries[[#This Row],[CATEGORY]],athlete_entries[Club Full],athlete_entries[[#This Row],[Club Full]])</f>
        <v>1</v>
      </c>
      <c r="M792" s="1" t="str">
        <f>INDEX(Participation_Count_Clubs__24[#All],MATCH(athlete_entries[[#This Row],[Club Full]],Participation_Count_Clubs__24[[#All],[Club Full]],0),MATCH("Club Size Entries",Participation_Count_Clubs__24[#Headers],0))</f>
        <v>M</v>
      </c>
    </row>
    <row r="793" spans="1:13" x14ac:dyDescent="0.25">
      <c r="A793" t="s">
        <v>22</v>
      </c>
      <c r="B793" t="s">
        <v>663</v>
      </c>
      <c r="C793" t="s">
        <v>230</v>
      </c>
      <c r="D793" s="1" t="str">
        <f>VLOOKUP(athlete_entries[[#This Row],[CATEGORY]],Categories!$A$1:$F$106,2,FALSE)</f>
        <v>Individual</v>
      </c>
      <c r="E793" s="1" t="str">
        <f>VLOOKUP(athlete_entries[[#This Row],[CATEGORY]],Categories!$A$1:$F$106,3,FALSE)</f>
        <v>Patterns</v>
      </c>
      <c r="F793" s="1" t="str">
        <f>VLOOKUP(athlete_entries[[#This Row],[CATEGORY]],Categories!$A$1:$F$106,4,FALSE)</f>
        <v>Senior</v>
      </c>
      <c r="G793" s="1" t="str">
        <f>VLOOKUP(athlete_entries[[#This Row],[CATEGORY]],Categories!$A$1:$F$106,5,FALSE)</f>
        <v>Female</v>
      </c>
      <c r="H793" s="1" t="str">
        <f>VLOOKUP(athlete_entries[[#This Row],[CATEGORY]],Categories!$A$1:$F$106,6,FALSE)</f>
        <v>A D01-D06</v>
      </c>
      <c r="I793" s="1" t="str">
        <f t="array" ref="I793">_xlfn.IFNA(INDEX(Results__5[#All],MATCH(athlete_entries[[#This Row],[CATEGORY]]&amp;athlete_entries[[#This Row],[Name]],Results__5[[#All],[Category]]&amp;Results__5[[#All],[Name]],0),MATCH(athlete_entries[[#Headers],[Result]],Results__5[#Headers],0)),"0. None")</f>
        <v>0. None</v>
      </c>
      <c r="J793" s="1" t="str">
        <f>IF(AND(athlete_entries[[#This Row],[Result]]="2. Silver",K793=2),"0. None",IF(AND(athlete_entries[[#This Row],[Result]]="3. Bronze",K793=3),"0. None",athlete_entries[[#This Row],[Result]]))</f>
        <v>0. None</v>
      </c>
      <c r="K793" s="1">
        <f>INDEX(Categories_and_entries__2[[#All],[Category]:[Entries]],MATCH(athlete_entries[[#This Row],[CATEGORY]],Categories_and_entries__2[[#All],[Category]],0),MATCH("Entries",Categories_and_entries__2[[#Headers],[Category]:[Entries]],0))</f>
        <v>9</v>
      </c>
      <c r="L793" s="1">
        <f>COUNTIFS(athlete_entries[CATEGORY],athlete_entries[[#This Row],[CATEGORY]],athlete_entries[Club Full],athlete_entries[[#This Row],[Club Full]])</f>
        <v>2</v>
      </c>
      <c r="M793" s="1" t="str">
        <f>INDEX(Participation_Count_Clubs__24[#All],MATCH(athlete_entries[[#This Row],[Club Full]],Participation_Count_Clubs__24[[#All],[Club Full]],0),MATCH("Club Size Entries",Participation_Count_Clubs__24[#Headers],0))</f>
        <v>M</v>
      </c>
    </row>
    <row r="794" spans="1:13" x14ac:dyDescent="0.25">
      <c r="A794" t="s">
        <v>22</v>
      </c>
      <c r="B794" t="s">
        <v>378</v>
      </c>
      <c r="C794" t="s">
        <v>230</v>
      </c>
      <c r="D794" s="1" t="str">
        <f>VLOOKUP(athlete_entries[[#This Row],[CATEGORY]],Categories!$A$1:$F$106,2,FALSE)</f>
        <v>Individual</v>
      </c>
      <c r="E794" s="1" t="str">
        <f>VLOOKUP(athlete_entries[[#This Row],[CATEGORY]],Categories!$A$1:$F$106,3,FALSE)</f>
        <v>Patterns</v>
      </c>
      <c r="F794" s="1" t="str">
        <f>VLOOKUP(athlete_entries[[#This Row],[CATEGORY]],Categories!$A$1:$F$106,4,FALSE)</f>
        <v>Senior</v>
      </c>
      <c r="G794" s="1" t="str">
        <f>VLOOKUP(athlete_entries[[#This Row],[CATEGORY]],Categories!$A$1:$F$106,5,FALSE)</f>
        <v>Female</v>
      </c>
      <c r="H794" s="1" t="str">
        <f>VLOOKUP(athlete_entries[[#This Row],[CATEGORY]],Categories!$A$1:$F$106,6,FALSE)</f>
        <v>A D01-D06</v>
      </c>
      <c r="I794" s="1" t="str">
        <f t="array" ref="I794">_xlfn.IFNA(INDEX(Results__5[#All],MATCH(athlete_entries[[#This Row],[CATEGORY]]&amp;athlete_entries[[#This Row],[Name]],Results__5[[#All],[Category]]&amp;Results__5[[#All],[Name]],0),MATCH(athlete_entries[[#Headers],[Result]],Results__5[#Headers],0)),"0. None")</f>
        <v>0. None</v>
      </c>
      <c r="J794" s="1" t="str">
        <f>IF(AND(athlete_entries[[#This Row],[Result]]="2. Silver",K794=2),"0. None",IF(AND(athlete_entries[[#This Row],[Result]]="3. Bronze",K794=3),"0. None",athlete_entries[[#This Row],[Result]]))</f>
        <v>0. None</v>
      </c>
      <c r="K794" s="1">
        <f>INDEX(Categories_and_entries__2[[#All],[Category]:[Entries]],MATCH(athlete_entries[[#This Row],[CATEGORY]],Categories_and_entries__2[[#All],[Category]],0),MATCH("Entries",Categories_and_entries__2[[#Headers],[Category]:[Entries]],0))</f>
        <v>9</v>
      </c>
      <c r="L794" s="1">
        <f>COUNTIFS(athlete_entries[CATEGORY],athlete_entries[[#This Row],[CATEGORY]],athlete_entries[Club Full],athlete_entries[[#This Row],[Club Full]])</f>
        <v>2</v>
      </c>
      <c r="M794" s="1" t="str">
        <f>INDEX(Participation_Count_Clubs__24[#All],MATCH(athlete_entries[[#This Row],[Club Full]],Participation_Count_Clubs__24[[#All],[Club Full]],0),MATCH("Club Size Entries",Participation_Count_Clubs__24[#Headers],0))</f>
        <v>M</v>
      </c>
    </row>
    <row r="795" spans="1:13" x14ac:dyDescent="0.25">
      <c r="A795" t="s">
        <v>27</v>
      </c>
      <c r="B795" t="s">
        <v>669</v>
      </c>
      <c r="C795" t="s">
        <v>230</v>
      </c>
      <c r="D795" s="1" t="str">
        <f>VLOOKUP(athlete_entries[[#This Row],[CATEGORY]],Categories!$A$1:$F$106,2,FALSE)</f>
        <v>Individual</v>
      </c>
      <c r="E795" s="1" t="str">
        <f>VLOOKUP(athlete_entries[[#This Row],[CATEGORY]],Categories!$A$1:$F$106,3,FALSE)</f>
        <v>Patterns</v>
      </c>
      <c r="F795" s="1" t="str">
        <f>VLOOKUP(athlete_entries[[#This Row],[CATEGORY]],Categories!$A$1:$F$106,4,FALSE)</f>
        <v>Senior</v>
      </c>
      <c r="G795" s="1" t="str">
        <f>VLOOKUP(athlete_entries[[#This Row],[CATEGORY]],Categories!$A$1:$F$106,5,FALSE)</f>
        <v>Male</v>
      </c>
      <c r="H795" s="1" t="str">
        <f>VLOOKUP(athlete_entries[[#This Row],[CATEGORY]],Categories!$A$1:$F$106,6,FALSE)</f>
        <v>A D01-D06</v>
      </c>
      <c r="I795" s="1" t="str">
        <f t="array" ref="I795">_xlfn.IFNA(INDEX(Results__5[#All],MATCH(athlete_entries[[#This Row],[CATEGORY]]&amp;athlete_entries[[#This Row],[Name]],Results__5[[#All],[Category]]&amp;Results__5[[#All],[Name]],0),MATCH(athlete_entries[[#Headers],[Result]],Results__5[#Headers],0)),"0. None")</f>
        <v>0. None</v>
      </c>
      <c r="J795" s="1" t="str">
        <f>IF(AND(athlete_entries[[#This Row],[Result]]="2. Silver",K795=2),"0. None",IF(AND(athlete_entries[[#This Row],[Result]]="3. Bronze",K795=3),"0. None",athlete_entries[[#This Row],[Result]]))</f>
        <v>0. None</v>
      </c>
      <c r="K795" s="1">
        <f>INDEX(Categories_and_entries__2[[#All],[Category]:[Entries]],MATCH(athlete_entries[[#This Row],[CATEGORY]],Categories_and_entries__2[[#All],[Category]],0),MATCH("Entries",Categories_and_entries__2[[#Headers],[Category]:[Entries]],0))</f>
        <v>7</v>
      </c>
      <c r="L795" s="1">
        <f>COUNTIFS(athlete_entries[CATEGORY],athlete_entries[[#This Row],[CATEGORY]],athlete_entries[Club Full],athlete_entries[[#This Row],[Club Full]])</f>
        <v>2</v>
      </c>
      <c r="M795" s="1" t="str">
        <f>INDEX(Participation_Count_Clubs__24[#All],MATCH(athlete_entries[[#This Row],[Club Full]],Participation_Count_Clubs__24[[#All],[Club Full]],0),MATCH("Club Size Entries",Participation_Count_Clubs__24[#Headers],0))</f>
        <v>M</v>
      </c>
    </row>
    <row r="796" spans="1:13" x14ac:dyDescent="0.25">
      <c r="A796" t="s">
        <v>27</v>
      </c>
      <c r="B796" t="s">
        <v>229</v>
      </c>
      <c r="C796" t="s">
        <v>230</v>
      </c>
      <c r="D796" s="1" t="str">
        <f>VLOOKUP(athlete_entries[[#This Row],[CATEGORY]],Categories!$A$1:$F$106,2,FALSE)</f>
        <v>Individual</v>
      </c>
      <c r="E796" s="1" t="str">
        <f>VLOOKUP(athlete_entries[[#This Row],[CATEGORY]],Categories!$A$1:$F$106,3,FALSE)</f>
        <v>Patterns</v>
      </c>
      <c r="F796" s="1" t="str">
        <f>VLOOKUP(athlete_entries[[#This Row],[CATEGORY]],Categories!$A$1:$F$106,4,FALSE)</f>
        <v>Senior</v>
      </c>
      <c r="G796" s="1" t="str">
        <f>VLOOKUP(athlete_entries[[#This Row],[CATEGORY]],Categories!$A$1:$F$106,5,FALSE)</f>
        <v>Male</v>
      </c>
      <c r="H796" s="1" t="str">
        <f>VLOOKUP(athlete_entries[[#This Row],[CATEGORY]],Categories!$A$1:$F$106,6,FALSE)</f>
        <v>A D01-D06</v>
      </c>
      <c r="I796" s="1" t="str">
        <f t="array" ref="I796">_xlfn.IFNA(INDEX(Results__5[#All],MATCH(athlete_entries[[#This Row],[CATEGORY]]&amp;athlete_entries[[#This Row],[Name]],Results__5[[#All],[Category]]&amp;Results__5[[#All],[Name]],0),MATCH(athlete_entries[[#Headers],[Result]],Results__5[#Headers],0)),"0. None")</f>
        <v>0. None</v>
      </c>
      <c r="J796" s="1" t="str">
        <f>IF(AND(athlete_entries[[#This Row],[Result]]="2. Silver",K796=2),"0. None",IF(AND(athlete_entries[[#This Row],[Result]]="3. Bronze",K796=3),"0. None",athlete_entries[[#This Row],[Result]]))</f>
        <v>0. None</v>
      </c>
      <c r="K796" s="1">
        <f>INDEX(Categories_and_entries__2[[#All],[Category]:[Entries]],MATCH(athlete_entries[[#This Row],[CATEGORY]],Categories_and_entries__2[[#All],[Category]],0),MATCH("Entries",Categories_and_entries__2[[#Headers],[Category]:[Entries]],0))</f>
        <v>7</v>
      </c>
      <c r="L796" s="1">
        <f>COUNTIFS(athlete_entries[CATEGORY],athlete_entries[[#This Row],[CATEGORY]],athlete_entries[Club Full],athlete_entries[[#This Row],[Club Full]])</f>
        <v>2</v>
      </c>
      <c r="M796" s="1" t="str">
        <f>INDEX(Participation_Count_Clubs__24[#All],MATCH(athlete_entries[[#This Row],[Club Full]],Participation_Count_Clubs__24[[#All],[Club Full]],0),MATCH("Club Size Entries",Participation_Count_Clubs__24[#Headers],0))</f>
        <v>M</v>
      </c>
    </row>
    <row r="797" spans="1:13" x14ac:dyDescent="0.25">
      <c r="A797" t="s">
        <v>29</v>
      </c>
      <c r="B797" t="s">
        <v>674</v>
      </c>
      <c r="C797" t="s">
        <v>230</v>
      </c>
      <c r="D797" s="1" t="str">
        <f>VLOOKUP(athlete_entries[[#This Row],[CATEGORY]],Categories!$A$1:$F$106,2,FALSE)</f>
        <v>Individual</v>
      </c>
      <c r="E797" s="1" t="str">
        <f>VLOOKUP(athlete_entries[[#This Row],[CATEGORY]],Categories!$A$1:$F$106,3,FALSE)</f>
        <v>Patterns</v>
      </c>
      <c r="F797" s="1" t="str">
        <f>VLOOKUP(athlete_entries[[#This Row],[CATEGORY]],Categories!$A$1:$F$106,4,FALSE)</f>
        <v>Senior</v>
      </c>
      <c r="G797" s="1" t="str">
        <f>VLOOKUP(athlete_entries[[#This Row],[CATEGORY]],Categories!$A$1:$F$106,5,FALSE)</f>
        <v>Male</v>
      </c>
      <c r="H797" s="1" t="str">
        <f>VLOOKUP(athlete_entries[[#This Row],[CATEGORY]],Categories!$A$1:$F$106,6,FALSE)</f>
        <v>A D01-D06</v>
      </c>
      <c r="I797" s="1" t="str">
        <f t="array" ref="I797">_xlfn.IFNA(INDEX(Results__5[#All],MATCH(athlete_entries[[#This Row],[CATEGORY]]&amp;athlete_entries[[#This Row],[Name]],Results__5[[#All],[Category]]&amp;Results__5[[#All],[Name]],0),MATCH(athlete_entries[[#Headers],[Result]],Results__5[#Headers],0)),"0. None")</f>
        <v>0. None</v>
      </c>
      <c r="J797" s="1" t="str">
        <f>IF(AND(athlete_entries[[#This Row],[Result]]="2. Silver",K797=2),"0. None",IF(AND(athlete_entries[[#This Row],[Result]]="3. Bronze",K797=3),"0. None",athlete_entries[[#This Row],[Result]]))</f>
        <v>0. None</v>
      </c>
      <c r="K797" s="1">
        <f>INDEX(Categories_and_entries__2[[#All],[Category]:[Entries]],MATCH(athlete_entries[[#This Row],[CATEGORY]],Categories_and_entries__2[[#All],[Category]],0),MATCH("Entries",Categories_and_entries__2[[#Headers],[Category]:[Entries]],0))</f>
        <v>10</v>
      </c>
      <c r="L797" s="1">
        <f>COUNTIFS(athlete_entries[CATEGORY],athlete_entries[[#This Row],[CATEGORY]],athlete_entries[Club Full],athlete_entries[[#This Row],[Club Full]])</f>
        <v>2</v>
      </c>
      <c r="M797" s="1" t="str">
        <f>INDEX(Participation_Count_Clubs__24[#All],MATCH(athlete_entries[[#This Row],[Club Full]],Participation_Count_Clubs__24[[#All],[Club Full]],0),MATCH("Club Size Entries",Participation_Count_Clubs__24[#Headers],0))</f>
        <v>M</v>
      </c>
    </row>
    <row r="798" spans="1:13" x14ac:dyDescent="0.25">
      <c r="A798" t="s">
        <v>29</v>
      </c>
      <c r="B798" t="s">
        <v>675</v>
      </c>
      <c r="C798" t="s">
        <v>230</v>
      </c>
      <c r="D798" s="1" t="str">
        <f>VLOOKUP(athlete_entries[[#This Row],[CATEGORY]],Categories!$A$1:$F$106,2,FALSE)</f>
        <v>Individual</v>
      </c>
      <c r="E798" s="1" t="str">
        <f>VLOOKUP(athlete_entries[[#This Row],[CATEGORY]],Categories!$A$1:$F$106,3,FALSE)</f>
        <v>Patterns</v>
      </c>
      <c r="F798" s="1" t="str">
        <f>VLOOKUP(athlete_entries[[#This Row],[CATEGORY]],Categories!$A$1:$F$106,4,FALSE)</f>
        <v>Senior</v>
      </c>
      <c r="G798" s="1" t="str">
        <f>VLOOKUP(athlete_entries[[#This Row],[CATEGORY]],Categories!$A$1:$F$106,5,FALSE)</f>
        <v>Male</v>
      </c>
      <c r="H798" s="1" t="str">
        <f>VLOOKUP(athlete_entries[[#This Row],[CATEGORY]],Categories!$A$1:$F$106,6,FALSE)</f>
        <v>A D01-D06</v>
      </c>
      <c r="I798" s="1" t="str">
        <f t="array" ref="I798">_xlfn.IFNA(INDEX(Results__5[#All],MATCH(athlete_entries[[#This Row],[CATEGORY]]&amp;athlete_entries[[#This Row],[Name]],Results__5[[#All],[Category]]&amp;Results__5[[#All],[Name]],0),MATCH(athlete_entries[[#Headers],[Result]],Results__5[#Headers],0)),"0. None")</f>
        <v>0. None</v>
      </c>
      <c r="J798" s="1" t="str">
        <f>IF(AND(athlete_entries[[#This Row],[Result]]="2. Silver",K798=2),"0. None",IF(AND(athlete_entries[[#This Row],[Result]]="3. Bronze",K798=3),"0. None",athlete_entries[[#This Row],[Result]]))</f>
        <v>0. None</v>
      </c>
      <c r="K798" s="1">
        <f>INDEX(Categories_and_entries__2[[#All],[Category]:[Entries]],MATCH(athlete_entries[[#This Row],[CATEGORY]],Categories_and_entries__2[[#All],[Category]],0),MATCH("Entries",Categories_and_entries__2[[#Headers],[Category]:[Entries]],0))</f>
        <v>10</v>
      </c>
      <c r="L798" s="1">
        <f>COUNTIFS(athlete_entries[CATEGORY],athlete_entries[[#This Row],[CATEGORY]],athlete_entries[Club Full],athlete_entries[[#This Row],[Club Full]])</f>
        <v>2</v>
      </c>
      <c r="M798" s="1" t="str">
        <f>INDEX(Participation_Count_Clubs__24[#All],MATCH(athlete_entries[[#This Row],[Club Full]],Participation_Count_Clubs__24[[#All],[Club Full]],0),MATCH("Club Size Entries",Participation_Count_Clubs__24[#Headers],0))</f>
        <v>M</v>
      </c>
    </row>
    <row r="799" spans="1:13" x14ac:dyDescent="0.25">
      <c r="A799" t="s">
        <v>50</v>
      </c>
      <c r="B799" t="s">
        <v>602</v>
      </c>
      <c r="C799" t="s">
        <v>230</v>
      </c>
      <c r="D799" s="1" t="str">
        <f>VLOOKUP(athlete_entries[[#This Row],[CATEGORY]],Categories!$A$1:$F$106,2,FALSE)</f>
        <v>Individual</v>
      </c>
      <c r="E799" s="1" t="str">
        <f>VLOOKUP(athlete_entries[[#This Row],[CATEGORY]],Categories!$A$1:$F$106,3,FALSE)</f>
        <v>Sparring</v>
      </c>
      <c r="F799" s="1" t="str">
        <f>VLOOKUP(athlete_entries[[#This Row],[CATEGORY]],Categories!$A$1:$F$106,4,FALSE)</f>
        <v>Youth</v>
      </c>
      <c r="G799" s="1" t="str">
        <f>VLOOKUP(athlete_entries[[#This Row],[CATEGORY]],Categories!$A$1:$F$106,5,FALSE)</f>
        <v>Male</v>
      </c>
      <c r="H799" s="1" t="str">
        <f>VLOOKUP(athlete_entries[[#This Row],[CATEGORY]],Categories!$A$1:$F$106,6,FALSE)</f>
        <v>A+B G04-D06</v>
      </c>
      <c r="I799" s="1" t="str">
        <f t="array" ref="I799">_xlfn.IFNA(INDEX(Results__5[#All],MATCH(athlete_entries[[#This Row],[CATEGORY]]&amp;athlete_entries[[#This Row],[Name]],Results__5[[#All],[Category]]&amp;Results__5[[#All],[Name]],0),MATCH(athlete_entries[[#Headers],[Result]],Results__5[#Headers],0)),"0. None")</f>
        <v>0. None</v>
      </c>
      <c r="J799" s="1" t="str">
        <f>IF(AND(athlete_entries[[#This Row],[Result]]="2. Silver",K799=2),"0. None",IF(AND(athlete_entries[[#This Row],[Result]]="3. Bronze",K799=3),"0. None",athlete_entries[[#This Row],[Result]]))</f>
        <v>0. None</v>
      </c>
      <c r="K799" s="1">
        <f>INDEX(Categories_and_entries__2[[#All],[Category]:[Entries]],MATCH(athlete_entries[[#This Row],[CATEGORY]],Categories_and_entries__2[[#All],[Category]],0),MATCH("Entries",Categories_and_entries__2[[#Headers],[Category]:[Entries]],0))</f>
        <v>8</v>
      </c>
      <c r="L799" s="1">
        <f>COUNTIFS(athlete_entries[CATEGORY],athlete_entries[[#This Row],[CATEGORY]],athlete_entries[Club Full],athlete_entries[[#This Row],[Club Full]])</f>
        <v>1</v>
      </c>
      <c r="M799" s="1" t="str">
        <f>INDEX(Participation_Count_Clubs__24[#All],MATCH(athlete_entries[[#This Row],[Club Full]],Participation_Count_Clubs__24[[#All],[Club Full]],0),MATCH("Club Size Entries",Participation_Count_Clubs__24[#Headers],0))</f>
        <v>M</v>
      </c>
    </row>
    <row r="800" spans="1:13" x14ac:dyDescent="0.25">
      <c r="A800" t="s">
        <v>61</v>
      </c>
      <c r="B800" t="s">
        <v>368</v>
      </c>
      <c r="C800" t="s">
        <v>230</v>
      </c>
      <c r="D800" s="1" t="str">
        <f>VLOOKUP(athlete_entries[[#This Row],[CATEGORY]],Categories!$A$1:$F$106,2,FALSE)</f>
        <v>Individual</v>
      </c>
      <c r="E800" s="1" t="str">
        <f>VLOOKUP(athlete_entries[[#This Row],[CATEGORY]],Categories!$A$1:$F$106,3,FALSE)</f>
        <v>Sparring</v>
      </c>
      <c r="F800" s="1" t="str">
        <f>VLOOKUP(athlete_entries[[#This Row],[CATEGORY]],Categories!$A$1:$F$106,4,FALSE)</f>
        <v>Junior</v>
      </c>
      <c r="G800" s="1" t="str">
        <f>VLOOKUP(athlete_entries[[#This Row],[CATEGORY]],Categories!$A$1:$F$106,5,FALSE)</f>
        <v>Female</v>
      </c>
      <c r="H800" s="1" t="str">
        <f>VLOOKUP(athlete_entries[[#This Row],[CATEGORY]],Categories!$A$1:$F$106,6,FALSE)</f>
        <v>A+B G04-D06</v>
      </c>
      <c r="I800" s="1" t="str">
        <f t="array" ref="I800">_xlfn.IFNA(INDEX(Results__5[#All],MATCH(athlete_entries[[#This Row],[CATEGORY]]&amp;athlete_entries[[#This Row],[Name]],Results__5[[#All],[Category]]&amp;Results__5[[#All],[Name]],0),MATCH(athlete_entries[[#Headers],[Result]],Results__5[#Headers],0)),"0. None")</f>
        <v>3. Bronze</v>
      </c>
      <c r="J800" s="1" t="str">
        <f>IF(AND(athlete_entries[[#This Row],[Result]]="2. Silver",K800=2),"0. None",IF(AND(athlete_entries[[#This Row],[Result]]="3. Bronze",K800=3),"0. None",athlete_entries[[#This Row],[Result]]))</f>
        <v>3. Bronze</v>
      </c>
      <c r="K800" s="1">
        <f>INDEX(Categories_and_entries__2[[#All],[Category]:[Entries]],MATCH(athlete_entries[[#This Row],[CATEGORY]],Categories_and_entries__2[[#All],[Category]],0),MATCH("Entries",Categories_and_entries__2[[#Headers],[Category]:[Entries]],0))</f>
        <v>6</v>
      </c>
      <c r="L800" s="1">
        <f>COUNTIFS(athlete_entries[CATEGORY],athlete_entries[[#This Row],[CATEGORY]],athlete_entries[Club Full],athlete_entries[[#This Row],[Club Full]])</f>
        <v>1</v>
      </c>
      <c r="M800" s="1" t="str">
        <f>INDEX(Participation_Count_Clubs__24[#All],MATCH(athlete_entries[[#This Row],[Club Full]],Participation_Count_Clubs__24[[#All],[Club Full]],0),MATCH("Club Size Entries",Participation_Count_Clubs__24[#Headers],0))</f>
        <v>M</v>
      </c>
    </row>
    <row r="801" spans="1:13" x14ac:dyDescent="0.25">
      <c r="A801" t="s">
        <v>63</v>
      </c>
      <c r="B801" t="s">
        <v>529</v>
      </c>
      <c r="C801" t="s">
        <v>230</v>
      </c>
      <c r="D801" s="1" t="str">
        <f>VLOOKUP(athlete_entries[[#This Row],[CATEGORY]],Categories!$A$1:$F$106,2,FALSE)</f>
        <v>Individual</v>
      </c>
      <c r="E801" s="1" t="str">
        <f>VLOOKUP(athlete_entries[[#This Row],[CATEGORY]],Categories!$A$1:$F$106,3,FALSE)</f>
        <v>Sparring</v>
      </c>
      <c r="F801" s="1" t="str">
        <f>VLOOKUP(athlete_entries[[#This Row],[CATEGORY]],Categories!$A$1:$F$106,4,FALSE)</f>
        <v>Junior</v>
      </c>
      <c r="G801" s="1" t="str">
        <f>VLOOKUP(athlete_entries[[#This Row],[CATEGORY]],Categories!$A$1:$F$106,5,FALSE)</f>
        <v>Female</v>
      </c>
      <c r="H801" s="1" t="str">
        <f>VLOOKUP(athlete_entries[[#This Row],[CATEGORY]],Categories!$A$1:$F$106,6,FALSE)</f>
        <v>A+B G04-D06</v>
      </c>
      <c r="I801" s="1" t="str">
        <f t="array" ref="I801">_xlfn.IFNA(INDEX(Results__5[#All],MATCH(athlete_entries[[#This Row],[CATEGORY]]&amp;athlete_entries[[#This Row],[Name]],Results__5[[#All],[Category]]&amp;Results__5[[#All],[Name]],0),MATCH(athlete_entries[[#Headers],[Result]],Results__5[#Headers],0)),"0. None")</f>
        <v>0. None</v>
      </c>
      <c r="J801" s="1" t="str">
        <f>IF(AND(athlete_entries[[#This Row],[Result]]="2. Silver",K801=2),"0. None",IF(AND(athlete_entries[[#This Row],[Result]]="3. Bronze",K801=3),"0. None",athlete_entries[[#This Row],[Result]]))</f>
        <v>0. None</v>
      </c>
      <c r="K801" s="1">
        <f>INDEX(Categories_and_entries__2[[#All],[Category]:[Entries]],MATCH(athlete_entries[[#This Row],[CATEGORY]],Categories_and_entries__2[[#All],[Category]],0),MATCH("Entries",Categories_and_entries__2[[#Headers],[Category]:[Entries]],0))</f>
        <v>4</v>
      </c>
      <c r="L801" s="1">
        <f>COUNTIFS(athlete_entries[CATEGORY],athlete_entries[[#This Row],[CATEGORY]],athlete_entries[Club Full],athlete_entries[[#This Row],[Club Full]])</f>
        <v>1</v>
      </c>
      <c r="M801" s="1" t="str">
        <f>INDEX(Participation_Count_Clubs__24[#All],MATCH(athlete_entries[[#This Row],[Club Full]],Participation_Count_Clubs__24[[#All],[Club Full]],0),MATCH("Club Size Entries",Participation_Count_Clubs__24[#Headers],0))</f>
        <v>M</v>
      </c>
    </row>
    <row r="802" spans="1:13" x14ac:dyDescent="0.25">
      <c r="A802" t="s">
        <v>70</v>
      </c>
      <c r="B802" t="s">
        <v>655</v>
      </c>
      <c r="C802" t="s">
        <v>230</v>
      </c>
      <c r="D802" s="1" t="str">
        <f>VLOOKUP(athlete_entries[[#This Row],[CATEGORY]],Categories!$A$1:$F$106,2,FALSE)</f>
        <v>Individual</v>
      </c>
      <c r="E802" s="1" t="str">
        <f>VLOOKUP(athlete_entries[[#This Row],[CATEGORY]],Categories!$A$1:$F$106,3,FALSE)</f>
        <v>Sparring</v>
      </c>
      <c r="F802" s="1" t="str">
        <f>VLOOKUP(athlete_entries[[#This Row],[CATEGORY]],Categories!$A$1:$F$106,4,FALSE)</f>
        <v>Junior</v>
      </c>
      <c r="G802" s="1" t="str">
        <f>VLOOKUP(athlete_entries[[#This Row],[CATEGORY]],Categories!$A$1:$F$106,5,FALSE)</f>
        <v>Male</v>
      </c>
      <c r="H802" s="1" t="str">
        <f>VLOOKUP(athlete_entries[[#This Row],[CATEGORY]],Categories!$A$1:$F$106,6,FALSE)</f>
        <v>A D01-D06</v>
      </c>
      <c r="I802" s="1" t="str">
        <f t="array" ref="I802">_xlfn.IFNA(INDEX(Results__5[#All],MATCH(athlete_entries[[#This Row],[CATEGORY]]&amp;athlete_entries[[#This Row],[Name]],Results__5[[#All],[Category]]&amp;Results__5[[#All],[Name]],0),MATCH(athlete_entries[[#Headers],[Result]],Results__5[#Headers],0)),"0. None")</f>
        <v>0. None</v>
      </c>
      <c r="J802" s="1" t="str">
        <f>IF(AND(athlete_entries[[#This Row],[Result]]="2. Silver",K802=2),"0. None",IF(AND(athlete_entries[[#This Row],[Result]]="3. Bronze",K802=3),"0. None",athlete_entries[[#This Row],[Result]]))</f>
        <v>0. None</v>
      </c>
      <c r="K802" s="1">
        <f>INDEX(Categories_and_entries__2[[#All],[Category]:[Entries]],MATCH(athlete_entries[[#This Row],[CATEGORY]],Categories_and_entries__2[[#All],[Category]],0),MATCH("Entries",Categories_and_entries__2[[#Headers],[Category]:[Entries]],0))</f>
        <v>10</v>
      </c>
      <c r="L802" s="1">
        <f>COUNTIFS(athlete_entries[CATEGORY],athlete_entries[[#This Row],[CATEGORY]],athlete_entries[Club Full],athlete_entries[[#This Row],[Club Full]])</f>
        <v>1</v>
      </c>
      <c r="M802" s="1" t="str">
        <f>INDEX(Participation_Count_Clubs__24[#All],MATCH(athlete_entries[[#This Row],[Club Full]],Participation_Count_Clubs__24[[#All],[Club Full]],0),MATCH("Club Size Entries",Participation_Count_Clubs__24[#Headers],0))</f>
        <v>M</v>
      </c>
    </row>
    <row r="803" spans="1:13" x14ac:dyDescent="0.25">
      <c r="A803" t="s">
        <v>71</v>
      </c>
      <c r="B803" t="s">
        <v>502</v>
      </c>
      <c r="C803" t="s">
        <v>230</v>
      </c>
      <c r="D803" s="1" t="str">
        <f>VLOOKUP(athlete_entries[[#This Row],[CATEGORY]],Categories!$A$1:$F$106,2,FALSE)</f>
        <v>Individual</v>
      </c>
      <c r="E803" s="1" t="str">
        <f>VLOOKUP(athlete_entries[[#This Row],[CATEGORY]],Categories!$A$1:$F$106,3,FALSE)</f>
        <v>Sparring</v>
      </c>
      <c r="F803" s="1" t="str">
        <f>VLOOKUP(athlete_entries[[#This Row],[CATEGORY]],Categories!$A$1:$F$106,4,FALSE)</f>
        <v>Junior</v>
      </c>
      <c r="G803" s="1" t="str">
        <f>VLOOKUP(athlete_entries[[#This Row],[CATEGORY]],Categories!$A$1:$F$106,5,FALSE)</f>
        <v>Male</v>
      </c>
      <c r="H803" s="1" t="str">
        <f>VLOOKUP(athlete_entries[[#This Row],[CATEGORY]],Categories!$A$1:$F$106,6,FALSE)</f>
        <v>A+B G04-D06</v>
      </c>
      <c r="I803" s="1" t="str">
        <f t="array" ref="I803">_xlfn.IFNA(INDEX(Results__5[#All],MATCH(athlete_entries[[#This Row],[CATEGORY]]&amp;athlete_entries[[#This Row],[Name]],Results__5[[#All],[Category]]&amp;Results__5[[#All],[Name]],0),MATCH(athlete_entries[[#Headers],[Result]],Results__5[#Headers],0)),"0. None")</f>
        <v>0. None</v>
      </c>
      <c r="J803" s="1" t="str">
        <f>IF(AND(athlete_entries[[#This Row],[Result]]="2. Silver",K803=2),"0. None",IF(AND(athlete_entries[[#This Row],[Result]]="3. Bronze",K803=3),"0. None",athlete_entries[[#This Row],[Result]]))</f>
        <v>0. None</v>
      </c>
      <c r="K803" s="1">
        <f>INDEX(Categories_and_entries__2[[#All],[Category]:[Entries]],MATCH(athlete_entries[[#This Row],[CATEGORY]],Categories_and_entries__2[[#All],[Category]],0),MATCH("Entries",Categories_and_entries__2[[#Headers],[Category]:[Entries]],0))</f>
        <v>10</v>
      </c>
      <c r="L803" s="1">
        <f>COUNTIFS(athlete_entries[CATEGORY],athlete_entries[[#This Row],[CATEGORY]],athlete_entries[Club Full],athlete_entries[[#This Row],[Club Full]])</f>
        <v>1</v>
      </c>
      <c r="M803" s="1" t="str">
        <f>INDEX(Participation_Count_Clubs__24[#All],MATCH(athlete_entries[[#This Row],[Club Full]],Participation_Count_Clubs__24[[#All],[Club Full]],0),MATCH("Club Size Entries",Participation_Count_Clubs__24[#Headers],0))</f>
        <v>M</v>
      </c>
    </row>
    <row r="804" spans="1:13" x14ac:dyDescent="0.25">
      <c r="A804" t="s">
        <v>81</v>
      </c>
      <c r="B804" t="s">
        <v>378</v>
      </c>
      <c r="C804" t="s">
        <v>230</v>
      </c>
      <c r="D804" s="1" t="str">
        <f>VLOOKUP(athlete_entries[[#This Row],[CATEGORY]],Categories!$A$1:$F$106,2,FALSE)</f>
        <v>Individual</v>
      </c>
      <c r="E804" s="1" t="str">
        <f>VLOOKUP(athlete_entries[[#This Row],[CATEGORY]],Categories!$A$1:$F$106,3,FALSE)</f>
        <v>Sparring</v>
      </c>
      <c r="F804" s="1" t="str">
        <f>VLOOKUP(athlete_entries[[#This Row],[CATEGORY]],Categories!$A$1:$F$106,4,FALSE)</f>
        <v>Senior</v>
      </c>
      <c r="G804" s="1" t="str">
        <f>VLOOKUP(athlete_entries[[#This Row],[CATEGORY]],Categories!$A$1:$F$106,5,FALSE)</f>
        <v>Female</v>
      </c>
      <c r="H804" s="1" t="str">
        <f>VLOOKUP(athlete_entries[[#This Row],[CATEGORY]],Categories!$A$1:$F$106,6,FALSE)</f>
        <v>A+B G04-D06</v>
      </c>
      <c r="I804" s="1" t="str">
        <f t="array" ref="I804">_xlfn.IFNA(INDEX(Results__5[#All],MATCH(athlete_entries[[#This Row],[CATEGORY]]&amp;athlete_entries[[#This Row],[Name]],Results__5[[#All],[Category]]&amp;Results__5[[#All],[Name]],0),MATCH(athlete_entries[[#Headers],[Result]],Results__5[#Headers],0)),"0. None")</f>
        <v>3. Bronze</v>
      </c>
      <c r="J804" s="1" t="str">
        <f>IF(AND(athlete_entries[[#This Row],[Result]]="2. Silver",K804=2),"0. None",IF(AND(athlete_entries[[#This Row],[Result]]="3. Bronze",K804=3),"0. None",athlete_entries[[#This Row],[Result]]))</f>
        <v>3. Bronze</v>
      </c>
      <c r="K804" s="1">
        <f>INDEX(Categories_and_entries__2[[#All],[Category]:[Entries]],MATCH(athlete_entries[[#This Row],[CATEGORY]],Categories_and_entries__2[[#All],[Category]],0),MATCH("Entries",Categories_and_entries__2[[#Headers],[Category]:[Entries]],0))</f>
        <v>7</v>
      </c>
      <c r="L804" s="1">
        <f>COUNTIFS(athlete_entries[CATEGORY],athlete_entries[[#This Row],[CATEGORY]],athlete_entries[Club Full],athlete_entries[[#This Row],[Club Full]])</f>
        <v>1</v>
      </c>
      <c r="M804" s="1" t="str">
        <f>INDEX(Participation_Count_Clubs__24[#All],MATCH(athlete_entries[[#This Row],[Club Full]],Participation_Count_Clubs__24[[#All],[Club Full]],0),MATCH("Club Size Entries",Participation_Count_Clubs__24[#Headers],0))</f>
        <v>M</v>
      </c>
    </row>
    <row r="805" spans="1:13" x14ac:dyDescent="0.25">
      <c r="A805" t="s">
        <v>88</v>
      </c>
      <c r="B805" t="s">
        <v>229</v>
      </c>
      <c r="C805" t="s">
        <v>230</v>
      </c>
      <c r="D805" s="1" t="str">
        <f>VLOOKUP(athlete_entries[[#This Row],[CATEGORY]],Categories!$A$1:$F$106,2,FALSE)</f>
        <v>Individual</v>
      </c>
      <c r="E805" s="1" t="str">
        <f>VLOOKUP(athlete_entries[[#This Row],[CATEGORY]],Categories!$A$1:$F$106,3,FALSE)</f>
        <v>Sparring</v>
      </c>
      <c r="F805" s="1" t="str">
        <f>VLOOKUP(athlete_entries[[#This Row],[CATEGORY]],Categories!$A$1:$F$106,4,FALSE)</f>
        <v>Senior</v>
      </c>
      <c r="G805" s="1" t="str">
        <f>VLOOKUP(athlete_entries[[#This Row],[CATEGORY]],Categories!$A$1:$F$106,5,FALSE)</f>
        <v>Male</v>
      </c>
      <c r="H805" s="1" t="str">
        <f>VLOOKUP(athlete_entries[[#This Row],[CATEGORY]],Categories!$A$1:$F$106,6,FALSE)</f>
        <v>A+B G04-D06</v>
      </c>
      <c r="I805" s="1" t="str">
        <f t="array" ref="I805">_xlfn.IFNA(INDEX(Results__5[#All],MATCH(athlete_entries[[#This Row],[CATEGORY]]&amp;athlete_entries[[#This Row],[Name]],Results__5[[#All],[Category]]&amp;Results__5[[#All],[Name]],0),MATCH(athlete_entries[[#Headers],[Result]],Results__5[#Headers],0)),"0. None")</f>
        <v>3. Bronze</v>
      </c>
      <c r="J805" s="1" t="str">
        <f>IF(AND(athlete_entries[[#This Row],[Result]]="2. Silver",K805=2),"0. None",IF(AND(athlete_entries[[#This Row],[Result]]="3. Bronze",K805=3),"0. None",athlete_entries[[#This Row],[Result]]))</f>
        <v>3. Bronze</v>
      </c>
      <c r="K805" s="1">
        <f>INDEX(Categories_and_entries__2[[#All],[Category]:[Entries]],MATCH(athlete_entries[[#This Row],[CATEGORY]],Categories_and_entries__2[[#All],[Category]],0),MATCH("Entries",Categories_and_entries__2[[#Headers],[Category]:[Entries]],0))</f>
        <v>6</v>
      </c>
      <c r="L805" s="1">
        <f>COUNTIFS(athlete_entries[CATEGORY],athlete_entries[[#This Row],[CATEGORY]],athlete_entries[Club Full],athlete_entries[[#This Row],[Club Full]])</f>
        <v>1</v>
      </c>
      <c r="M805" s="1" t="str">
        <f>INDEX(Participation_Count_Clubs__24[#All],MATCH(athlete_entries[[#This Row],[Club Full]],Participation_Count_Clubs__24[[#All],[Club Full]],0),MATCH("Club Size Entries",Participation_Count_Clubs__24[#Headers],0))</f>
        <v>M</v>
      </c>
    </row>
    <row r="806" spans="1:13" x14ac:dyDescent="0.25">
      <c r="A806" t="s">
        <v>96</v>
      </c>
      <c r="B806" t="s">
        <v>502</v>
      </c>
      <c r="C806" t="s">
        <v>230</v>
      </c>
      <c r="D806" s="1" t="str">
        <f>VLOOKUP(athlete_entries[[#This Row],[CATEGORY]],Categories!$A$1:$F$106,2,FALSE)</f>
        <v>Individual</v>
      </c>
      <c r="E806" s="1" t="str">
        <f>VLOOKUP(athlete_entries[[#This Row],[CATEGORY]],Categories!$A$1:$F$106,3,FALSE)</f>
        <v>Sparring</v>
      </c>
      <c r="F806" s="1" t="str">
        <f>VLOOKUP(athlete_entries[[#This Row],[CATEGORY]],Categories!$A$1:$F$106,4,FALSE)</f>
        <v>Junior</v>
      </c>
      <c r="G806" s="1" t="str">
        <f>VLOOKUP(athlete_entries[[#This Row],[CATEGORY]],Categories!$A$1:$F$106,5,FALSE)</f>
        <v>Male</v>
      </c>
      <c r="H806" s="1" t="str">
        <f>VLOOKUP(athlete_entries[[#This Row],[CATEGORY]],Categories!$A$1:$F$106,6,FALSE)</f>
        <v>A+B G04-D06</v>
      </c>
      <c r="I806" s="1" t="str">
        <f t="array" ref="I806">_xlfn.IFNA(INDEX(Results__5[#All],MATCH(athlete_entries[[#This Row],[CATEGORY]]&amp;athlete_entries[[#This Row],[Name]],Results__5[[#All],[Category]]&amp;Results__5[[#All],[Name]],0),MATCH(athlete_entries[[#Headers],[Result]],Results__5[#Headers],0)),"0. None")</f>
        <v>0. None</v>
      </c>
      <c r="J806" s="1" t="str">
        <f>IF(AND(athlete_entries[[#This Row],[Result]]="2. Silver",K806=2),"0. None",IF(AND(athlete_entries[[#This Row],[Result]]="3. Bronze",K806=3),"0. None",athlete_entries[[#This Row],[Result]]))</f>
        <v>0. None</v>
      </c>
      <c r="K806" s="1">
        <f>INDEX(Categories_and_entries__2[[#All],[Category]:[Entries]],MATCH(athlete_entries[[#This Row],[CATEGORY]],Categories_and_entries__2[[#All],[Category]],0),MATCH("Entries",Categories_and_entries__2[[#Headers],[Category]:[Entries]],0))</f>
        <v>18</v>
      </c>
      <c r="L806" s="1">
        <f>COUNTIFS(athlete_entries[CATEGORY],athlete_entries[[#This Row],[CATEGORY]],athlete_entries[Club Full],athlete_entries[[#This Row],[Club Full]])</f>
        <v>1</v>
      </c>
      <c r="M806" s="1" t="str">
        <f>INDEX(Participation_Count_Clubs__24[#All],MATCH(athlete_entries[[#This Row],[Club Full]],Participation_Count_Clubs__24[[#All],[Club Full]],0),MATCH("Club Size Entries",Participation_Count_Clubs__24[#Headers],0))</f>
        <v>M</v>
      </c>
    </row>
    <row r="807" spans="1:13" x14ac:dyDescent="0.25">
      <c r="A807" t="s">
        <v>98</v>
      </c>
      <c r="B807" t="s">
        <v>229</v>
      </c>
      <c r="C807" t="s">
        <v>230</v>
      </c>
      <c r="D807" s="1" t="str">
        <f>VLOOKUP(athlete_entries[[#This Row],[CATEGORY]],Categories!$A$1:$F$106,2,FALSE)</f>
        <v>Individual</v>
      </c>
      <c r="E807" s="1" t="str">
        <f>VLOOKUP(athlete_entries[[#This Row],[CATEGORY]],Categories!$A$1:$F$106,3,FALSE)</f>
        <v>Sparring</v>
      </c>
      <c r="F807" s="1" t="str">
        <f>VLOOKUP(athlete_entries[[#This Row],[CATEGORY]],Categories!$A$1:$F$106,4,FALSE)</f>
        <v>Senior</v>
      </c>
      <c r="G807" s="1" t="str">
        <f>VLOOKUP(athlete_entries[[#This Row],[CATEGORY]],Categories!$A$1:$F$106,5,FALSE)</f>
        <v>Male</v>
      </c>
      <c r="H807" s="1" t="str">
        <f>VLOOKUP(athlete_entries[[#This Row],[CATEGORY]],Categories!$A$1:$F$106,6,FALSE)</f>
        <v>A+B G04-D06</v>
      </c>
      <c r="I807" s="1" t="str">
        <f t="array" ref="I807">_xlfn.IFNA(INDEX(Results__5[#All],MATCH(athlete_entries[[#This Row],[CATEGORY]]&amp;athlete_entries[[#This Row],[Name]],Results__5[[#All],[Category]]&amp;Results__5[[#All],[Name]],0),MATCH(athlete_entries[[#Headers],[Result]],Results__5[#Headers],0)),"0. None")</f>
        <v>0. None</v>
      </c>
      <c r="J807" s="1" t="str">
        <f>IF(AND(athlete_entries[[#This Row],[Result]]="2. Silver",K807=2),"0. None",IF(AND(athlete_entries[[#This Row],[Result]]="3. Bronze",K807=3),"0. None",athlete_entries[[#This Row],[Result]]))</f>
        <v>0. None</v>
      </c>
      <c r="K807" s="1">
        <f>INDEX(Categories_and_entries__2[[#All],[Category]:[Entries]],MATCH(athlete_entries[[#This Row],[CATEGORY]],Categories_and_entries__2[[#All],[Category]],0),MATCH("Entries",Categories_and_entries__2[[#Headers],[Category]:[Entries]],0))</f>
        <v>17</v>
      </c>
      <c r="L807" s="1">
        <f>COUNTIFS(athlete_entries[CATEGORY],athlete_entries[[#This Row],[CATEGORY]],athlete_entries[Club Full],athlete_entries[[#This Row],[Club Full]])</f>
        <v>1</v>
      </c>
      <c r="M807" s="1" t="str">
        <f>INDEX(Participation_Count_Clubs__24[#All],MATCH(athlete_entries[[#This Row],[Club Full]],Participation_Count_Clubs__24[[#All],[Club Full]],0),MATCH("Club Size Entries",Participation_Count_Clubs__24[#Headers],0))</f>
        <v>M</v>
      </c>
    </row>
    <row r="808" spans="1:13" x14ac:dyDescent="0.25">
      <c r="A808" t="s">
        <v>446</v>
      </c>
      <c r="B808" t="s">
        <v>378</v>
      </c>
      <c r="C808" t="s">
        <v>230</v>
      </c>
      <c r="D808" s="1" t="str">
        <f>VLOOKUP(athlete_entries[[#This Row],[CATEGORY]],Categories!$A$1:$F$106,2,FALSE)</f>
        <v>Individual</v>
      </c>
      <c r="E808" s="1" t="str">
        <f>VLOOKUP(athlete_entries[[#This Row],[CATEGORY]],Categories!$A$1:$F$106,3,FALSE)</f>
        <v>Power</v>
      </c>
      <c r="F808" s="1" t="str">
        <f>VLOOKUP(athlete_entries[[#This Row],[CATEGORY]],Categories!$A$1:$F$106,4,FALSE)</f>
        <v>Senior</v>
      </c>
      <c r="G808" s="1" t="str">
        <f>VLOOKUP(athlete_entries[[#This Row],[CATEGORY]],Categories!$A$1:$F$106,5,FALSE)</f>
        <v>Female</v>
      </c>
      <c r="H808" s="1" t="str">
        <f>VLOOKUP(athlete_entries[[#This Row],[CATEGORY]],Categories!$A$1:$F$106,6,FALSE)</f>
        <v>A+B G04-D06</v>
      </c>
      <c r="I808" s="1" t="str">
        <f t="array" ref="I808">_xlfn.IFNA(INDEX(Results__5[#All],MATCH(athlete_entries[[#This Row],[CATEGORY]]&amp;athlete_entries[[#This Row],[Name]],Results__5[[#All],[Category]]&amp;Results__5[[#All],[Name]],0),MATCH(athlete_entries[[#Headers],[Result]],Results__5[#Headers],0)),"0. None")</f>
        <v>0. None</v>
      </c>
      <c r="J808" s="1" t="str">
        <f>IF(AND(athlete_entries[[#This Row],[Result]]="2. Silver",K808=2),"0. None",IF(AND(athlete_entries[[#This Row],[Result]]="3. Bronze",K808=3),"0. None",athlete_entries[[#This Row],[Result]]))</f>
        <v>0. None</v>
      </c>
      <c r="K808" s="1">
        <f>INDEX(Categories_and_entries__2[[#All],[Category]:[Entries]],MATCH(athlete_entries[[#This Row],[CATEGORY]],Categories_and_entries__2[[#All],[Category]],0),MATCH("Entries",Categories_and_entries__2[[#Headers],[Category]:[Entries]],0))</f>
        <v>10</v>
      </c>
      <c r="L808" s="1">
        <f>COUNTIFS(athlete_entries[CATEGORY],athlete_entries[[#This Row],[CATEGORY]],athlete_entries[Club Full],athlete_entries[[#This Row],[Club Full]])</f>
        <v>1</v>
      </c>
      <c r="M808" s="1" t="str">
        <f>INDEX(Participation_Count_Clubs__24[#All],MATCH(athlete_entries[[#This Row],[Club Full]],Participation_Count_Clubs__24[[#All],[Club Full]],0),MATCH("Club Size Entries",Participation_Count_Clubs__24[#Headers],0))</f>
        <v>M</v>
      </c>
    </row>
    <row r="809" spans="1:13" x14ac:dyDescent="0.25">
      <c r="A809" t="s">
        <v>101</v>
      </c>
      <c r="B809" t="s">
        <v>674</v>
      </c>
      <c r="C809" t="s">
        <v>230</v>
      </c>
      <c r="D809" s="1" t="str">
        <f>VLOOKUP(athlete_entries[[#This Row],[CATEGORY]],Categories!$A$1:$F$106,2,FALSE)</f>
        <v>Individual</v>
      </c>
      <c r="E809" s="1" t="str">
        <f>VLOOKUP(athlete_entries[[#This Row],[CATEGORY]],Categories!$A$1:$F$106,3,FALSE)</f>
        <v>Power</v>
      </c>
      <c r="F809" s="1" t="str">
        <f>VLOOKUP(athlete_entries[[#This Row],[CATEGORY]],Categories!$A$1:$F$106,4,FALSE)</f>
        <v>Senior</v>
      </c>
      <c r="G809" s="1" t="str">
        <f>VLOOKUP(athlete_entries[[#This Row],[CATEGORY]],Categories!$A$1:$F$106,5,FALSE)</f>
        <v>Male</v>
      </c>
      <c r="H809" s="1" t="str">
        <f>VLOOKUP(athlete_entries[[#This Row],[CATEGORY]],Categories!$A$1:$F$106,6,FALSE)</f>
        <v>A+B G04-D06</v>
      </c>
      <c r="I809" s="1" t="str">
        <f t="array" ref="I809">_xlfn.IFNA(INDEX(Results__5[#All],MATCH(athlete_entries[[#This Row],[CATEGORY]]&amp;athlete_entries[[#This Row],[Name]],Results__5[[#All],[Category]]&amp;Results__5[[#All],[Name]],0),MATCH(athlete_entries[[#Headers],[Result]],Results__5[#Headers],0)),"0. None")</f>
        <v>0. None</v>
      </c>
      <c r="J809" s="1" t="str">
        <f>IF(AND(athlete_entries[[#This Row],[Result]]="2. Silver",K809=2),"0. None",IF(AND(athlete_entries[[#This Row],[Result]]="3. Bronze",K809=3),"0. None",athlete_entries[[#This Row],[Result]]))</f>
        <v>0. None</v>
      </c>
      <c r="K809" s="1">
        <f>INDEX(Categories_and_entries__2[[#All],[Category]:[Entries]],MATCH(athlete_entries[[#This Row],[CATEGORY]],Categories_and_entries__2[[#All],[Category]],0),MATCH("Entries",Categories_and_entries__2[[#Headers],[Category]:[Entries]],0))</f>
        <v>12</v>
      </c>
      <c r="L809" s="1">
        <f>COUNTIFS(athlete_entries[CATEGORY],athlete_entries[[#This Row],[CATEGORY]],athlete_entries[Club Full],athlete_entries[[#This Row],[Club Full]])</f>
        <v>2</v>
      </c>
      <c r="M809" s="1" t="str">
        <f>INDEX(Participation_Count_Clubs__24[#All],MATCH(athlete_entries[[#This Row],[Club Full]],Participation_Count_Clubs__24[[#All],[Club Full]],0),MATCH("Club Size Entries",Participation_Count_Clubs__24[#Headers],0))</f>
        <v>M</v>
      </c>
    </row>
    <row r="810" spans="1:13" x14ac:dyDescent="0.25">
      <c r="A810" t="s">
        <v>101</v>
      </c>
      <c r="B810" t="s">
        <v>229</v>
      </c>
      <c r="C810" t="s">
        <v>230</v>
      </c>
      <c r="D810" s="1" t="str">
        <f>VLOOKUP(athlete_entries[[#This Row],[CATEGORY]],Categories!$A$1:$F$106,2,FALSE)</f>
        <v>Individual</v>
      </c>
      <c r="E810" s="1" t="str">
        <f>VLOOKUP(athlete_entries[[#This Row],[CATEGORY]],Categories!$A$1:$F$106,3,FALSE)</f>
        <v>Power</v>
      </c>
      <c r="F810" s="1" t="str">
        <f>VLOOKUP(athlete_entries[[#This Row],[CATEGORY]],Categories!$A$1:$F$106,4,FALSE)</f>
        <v>Senior</v>
      </c>
      <c r="G810" s="1" t="str">
        <f>VLOOKUP(athlete_entries[[#This Row],[CATEGORY]],Categories!$A$1:$F$106,5,FALSE)</f>
        <v>Male</v>
      </c>
      <c r="H810" s="1" t="str">
        <f>VLOOKUP(athlete_entries[[#This Row],[CATEGORY]],Categories!$A$1:$F$106,6,FALSE)</f>
        <v>A+B G04-D06</v>
      </c>
      <c r="I810" s="1" t="str">
        <f t="array" ref="I810">_xlfn.IFNA(INDEX(Results__5[#All],MATCH(athlete_entries[[#This Row],[CATEGORY]]&amp;athlete_entries[[#This Row],[Name]],Results__5[[#All],[Category]]&amp;Results__5[[#All],[Name]],0),MATCH(athlete_entries[[#Headers],[Result]],Results__5[#Headers],0)),"0. None")</f>
        <v>1. Gold</v>
      </c>
      <c r="J810" s="1" t="str">
        <f>IF(AND(athlete_entries[[#This Row],[Result]]="2. Silver",K810=2),"0. None",IF(AND(athlete_entries[[#This Row],[Result]]="3. Bronze",K810=3),"0. None",athlete_entries[[#This Row],[Result]]))</f>
        <v>1. Gold</v>
      </c>
      <c r="K810" s="1">
        <f>INDEX(Categories_and_entries__2[[#All],[Category]:[Entries]],MATCH(athlete_entries[[#This Row],[CATEGORY]],Categories_and_entries__2[[#All],[Category]],0),MATCH("Entries",Categories_and_entries__2[[#Headers],[Category]:[Entries]],0))</f>
        <v>12</v>
      </c>
      <c r="L810" s="1">
        <f>COUNTIFS(athlete_entries[CATEGORY],athlete_entries[[#This Row],[CATEGORY]],athlete_entries[Club Full],athlete_entries[[#This Row],[Club Full]])</f>
        <v>2</v>
      </c>
      <c r="M810" s="1" t="str">
        <f>INDEX(Participation_Count_Clubs__24[#All],MATCH(athlete_entries[[#This Row],[Club Full]],Participation_Count_Clubs__24[[#All],[Club Full]],0),MATCH("Club Size Entries",Participation_Count_Clubs__24[#Headers],0))</f>
        <v>M</v>
      </c>
    </row>
    <row r="811" spans="1:13" x14ac:dyDescent="0.25">
      <c r="A811" t="s">
        <v>2</v>
      </c>
      <c r="B811" t="s">
        <v>351</v>
      </c>
      <c r="C811" t="s">
        <v>282</v>
      </c>
      <c r="D811" s="1" t="str">
        <f>VLOOKUP(athlete_entries[[#This Row],[CATEGORY]],Categories!$A$1:$F$106,2,FALSE)</f>
        <v>Individual</v>
      </c>
      <c r="E811" s="1" t="str">
        <f>VLOOKUP(athlete_entries[[#This Row],[CATEGORY]],Categories!$A$1:$F$106,3,FALSE)</f>
        <v>Patterns</v>
      </c>
      <c r="F811" s="1" t="str">
        <f>VLOOKUP(athlete_entries[[#This Row],[CATEGORY]],Categories!$A$1:$F$106,4,FALSE)</f>
        <v>Youth</v>
      </c>
      <c r="G811" s="1" t="str">
        <f>VLOOKUP(athlete_entries[[#This Row],[CATEGORY]],Categories!$A$1:$F$106,5,FALSE)</f>
        <v>Female</v>
      </c>
      <c r="H811" s="1" t="str">
        <f>VLOOKUP(athlete_entries[[#This Row],[CATEGORY]],Categories!$A$1:$F$106,6,FALSE)</f>
        <v>B G04-G01</v>
      </c>
      <c r="I811" s="1" t="str">
        <f t="array" ref="I811">_xlfn.IFNA(INDEX(Results__5[#All],MATCH(athlete_entries[[#This Row],[CATEGORY]]&amp;athlete_entries[[#This Row],[Name]],Results__5[[#All],[Category]]&amp;Results__5[[#All],[Name]],0),MATCH(athlete_entries[[#Headers],[Result]],Results__5[#Headers],0)),"0. None")</f>
        <v>0. None</v>
      </c>
      <c r="J811" s="1" t="str">
        <f>IF(AND(athlete_entries[[#This Row],[Result]]="2. Silver",K811=2),"0. None",IF(AND(athlete_entries[[#This Row],[Result]]="3. Bronze",K811=3),"0. None",athlete_entries[[#This Row],[Result]]))</f>
        <v>0. None</v>
      </c>
      <c r="K811" s="1">
        <f>INDEX(Categories_and_entries__2[[#All],[Category]:[Entries]],MATCH(athlete_entries[[#This Row],[CATEGORY]],Categories_and_entries__2[[#All],[Category]],0),MATCH("Entries",Categories_and_entries__2[[#Headers],[Category]:[Entries]],0))</f>
        <v>24</v>
      </c>
      <c r="L811" s="1">
        <f>COUNTIFS(athlete_entries[CATEGORY],athlete_entries[[#This Row],[CATEGORY]],athlete_entries[Club Full],athlete_entries[[#This Row],[Club Full]])</f>
        <v>1</v>
      </c>
      <c r="M811" s="1" t="str">
        <f>INDEX(Participation_Count_Clubs__24[#All],MATCH(athlete_entries[[#This Row],[Club Full]],Participation_Count_Clubs__24[[#All],[Club Full]],0),MATCH("Club Size Entries",Participation_Count_Clubs__24[#Headers],0))</f>
        <v>S</v>
      </c>
    </row>
    <row r="812" spans="1:13" x14ac:dyDescent="0.25">
      <c r="A812" t="s">
        <v>7</v>
      </c>
      <c r="B812" t="s">
        <v>281</v>
      </c>
      <c r="C812" t="s">
        <v>282</v>
      </c>
      <c r="D812" s="1" t="str">
        <f>VLOOKUP(athlete_entries[[#This Row],[CATEGORY]],Categories!$A$1:$F$106,2,FALSE)</f>
        <v>Individual</v>
      </c>
      <c r="E812" s="1" t="str">
        <f>VLOOKUP(athlete_entries[[#This Row],[CATEGORY]],Categories!$A$1:$F$106,3,FALSE)</f>
        <v>Patterns</v>
      </c>
      <c r="F812" s="1" t="str">
        <f>VLOOKUP(athlete_entries[[#This Row],[CATEGORY]],Categories!$A$1:$F$106,4,FALSE)</f>
        <v>Youth</v>
      </c>
      <c r="G812" s="1" t="str">
        <f>VLOOKUP(athlete_entries[[#This Row],[CATEGORY]],Categories!$A$1:$F$106,5,FALSE)</f>
        <v>Male</v>
      </c>
      <c r="H812" s="1" t="str">
        <f>VLOOKUP(athlete_entries[[#This Row],[CATEGORY]],Categories!$A$1:$F$106,6,FALSE)</f>
        <v>B G04-G01</v>
      </c>
      <c r="I812" s="1" t="str">
        <f t="array" ref="I812">_xlfn.IFNA(INDEX(Results__5[#All],MATCH(athlete_entries[[#This Row],[CATEGORY]]&amp;athlete_entries[[#This Row],[Name]],Results__5[[#All],[Category]]&amp;Results__5[[#All],[Name]],0),MATCH(athlete_entries[[#Headers],[Result]],Results__5[#Headers],0)),"0. None")</f>
        <v>0. None</v>
      </c>
      <c r="J812" s="1" t="str">
        <f>IF(AND(athlete_entries[[#This Row],[Result]]="2. Silver",K812=2),"0. None",IF(AND(athlete_entries[[#This Row],[Result]]="3. Bronze",K812=3),"0. None",athlete_entries[[#This Row],[Result]]))</f>
        <v>0. None</v>
      </c>
      <c r="K812" s="1">
        <f>INDEX(Categories_and_entries__2[[#All],[Category]:[Entries]],MATCH(athlete_entries[[#This Row],[CATEGORY]],Categories_and_entries__2[[#All],[Category]],0),MATCH("Entries",Categories_and_entries__2[[#Headers],[Category]:[Entries]],0))</f>
        <v>17</v>
      </c>
      <c r="L812" s="1">
        <f>COUNTIFS(athlete_entries[CATEGORY],athlete_entries[[#This Row],[CATEGORY]],athlete_entries[Club Full],athlete_entries[[#This Row],[Club Full]])</f>
        <v>1</v>
      </c>
      <c r="M812" s="1" t="str">
        <f>INDEX(Participation_Count_Clubs__24[#All],MATCH(athlete_entries[[#This Row],[Club Full]],Participation_Count_Clubs__24[[#All],[Club Full]],0),MATCH("Club Size Entries",Participation_Count_Clubs__24[#Headers],0))</f>
        <v>S</v>
      </c>
    </row>
    <row r="813" spans="1:13" x14ac:dyDescent="0.25">
      <c r="A813" t="s">
        <v>29</v>
      </c>
      <c r="B813" t="s">
        <v>511</v>
      </c>
      <c r="C813" t="s">
        <v>282</v>
      </c>
      <c r="D813" s="1" t="str">
        <f>VLOOKUP(athlete_entries[[#This Row],[CATEGORY]],Categories!$A$1:$F$106,2,FALSE)</f>
        <v>Individual</v>
      </c>
      <c r="E813" s="1" t="str">
        <f>VLOOKUP(athlete_entries[[#This Row],[CATEGORY]],Categories!$A$1:$F$106,3,FALSE)</f>
        <v>Patterns</v>
      </c>
      <c r="F813" s="1" t="str">
        <f>VLOOKUP(athlete_entries[[#This Row],[CATEGORY]],Categories!$A$1:$F$106,4,FALSE)</f>
        <v>Senior</v>
      </c>
      <c r="G813" s="1" t="str">
        <f>VLOOKUP(athlete_entries[[#This Row],[CATEGORY]],Categories!$A$1:$F$106,5,FALSE)</f>
        <v>Male</v>
      </c>
      <c r="H813" s="1" t="str">
        <f>VLOOKUP(athlete_entries[[#This Row],[CATEGORY]],Categories!$A$1:$F$106,6,FALSE)</f>
        <v>A D01-D06</v>
      </c>
      <c r="I813" s="1" t="str">
        <f t="array" ref="I813">_xlfn.IFNA(INDEX(Results__5[#All],MATCH(athlete_entries[[#This Row],[CATEGORY]]&amp;athlete_entries[[#This Row],[Name]],Results__5[[#All],[Category]]&amp;Results__5[[#All],[Name]],0),MATCH(athlete_entries[[#Headers],[Result]],Results__5[#Headers],0)),"0. None")</f>
        <v>0. None</v>
      </c>
      <c r="J813" s="1" t="str">
        <f>IF(AND(athlete_entries[[#This Row],[Result]]="2. Silver",K813=2),"0. None",IF(AND(athlete_entries[[#This Row],[Result]]="3. Bronze",K813=3),"0. None",athlete_entries[[#This Row],[Result]]))</f>
        <v>0. None</v>
      </c>
      <c r="K813" s="1">
        <f>INDEX(Categories_and_entries__2[[#All],[Category]:[Entries]],MATCH(athlete_entries[[#This Row],[CATEGORY]],Categories_and_entries__2[[#All],[Category]],0),MATCH("Entries",Categories_and_entries__2[[#Headers],[Category]:[Entries]],0))</f>
        <v>10</v>
      </c>
      <c r="L813" s="1">
        <f>COUNTIFS(athlete_entries[CATEGORY],athlete_entries[[#This Row],[CATEGORY]],athlete_entries[Club Full],athlete_entries[[#This Row],[Club Full]])</f>
        <v>1</v>
      </c>
      <c r="M813" s="1" t="str">
        <f>INDEX(Participation_Count_Clubs__24[#All],MATCH(athlete_entries[[#This Row],[Club Full]],Participation_Count_Clubs__24[[#All],[Club Full]],0),MATCH("Club Size Entries",Participation_Count_Clubs__24[#Headers],0))</f>
        <v>S</v>
      </c>
    </row>
    <row r="814" spans="1:13" x14ac:dyDescent="0.25">
      <c r="A814" t="s">
        <v>30</v>
      </c>
      <c r="B814" t="s">
        <v>379</v>
      </c>
      <c r="C814" t="s">
        <v>282</v>
      </c>
      <c r="D814" s="1" t="str">
        <f>VLOOKUP(athlete_entries[[#This Row],[CATEGORY]],Categories!$A$1:$F$106,2,FALSE)</f>
        <v>Individual</v>
      </c>
      <c r="E814" s="1" t="str">
        <f>VLOOKUP(athlete_entries[[#This Row],[CATEGORY]],Categories!$A$1:$F$106,3,FALSE)</f>
        <v>Patterns</v>
      </c>
      <c r="F814" s="1" t="str">
        <f>VLOOKUP(athlete_entries[[#This Row],[CATEGORY]],Categories!$A$1:$F$106,4,FALSE)</f>
        <v>Senior</v>
      </c>
      <c r="G814" s="1" t="str">
        <f>VLOOKUP(athlete_entries[[#This Row],[CATEGORY]],Categories!$A$1:$F$106,5,FALSE)</f>
        <v>Male</v>
      </c>
      <c r="H814" s="1" t="str">
        <f>VLOOKUP(athlete_entries[[#This Row],[CATEGORY]],Categories!$A$1:$F$106,6,FALSE)</f>
        <v>A D01-D06</v>
      </c>
      <c r="I814" s="1" t="str">
        <f t="array" ref="I814">_xlfn.IFNA(INDEX(Results__5[#All],MATCH(athlete_entries[[#This Row],[CATEGORY]]&amp;athlete_entries[[#This Row],[Name]],Results__5[[#All],[Category]]&amp;Results__5[[#All],[Name]],0),MATCH(athlete_entries[[#Headers],[Result]],Results__5[#Headers],0)),"0. None")</f>
        <v>0. None</v>
      </c>
      <c r="J814" s="1" t="str">
        <f>IF(AND(athlete_entries[[#This Row],[Result]]="2. Silver",K814=2),"0. None",IF(AND(athlete_entries[[#This Row],[Result]]="3. Bronze",K814=3),"0. None",athlete_entries[[#This Row],[Result]]))</f>
        <v>0. None</v>
      </c>
      <c r="K814" s="1">
        <f>INDEX(Categories_and_entries__2[[#All],[Category]:[Entries]],MATCH(athlete_entries[[#This Row],[CATEGORY]],Categories_and_entries__2[[#All],[Category]],0),MATCH("Entries",Categories_and_entries__2[[#Headers],[Category]:[Entries]],0))</f>
        <v>5</v>
      </c>
      <c r="L814" s="1">
        <f>COUNTIFS(athlete_entries[CATEGORY],athlete_entries[[#This Row],[CATEGORY]],athlete_entries[Club Full],athlete_entries[[#This Row],[Club Full]])</f>
        <v>1</v>
      </c>
      <c r="M814" s="1" t="str">
        <f>INDEX(Participation_Count_Clubs__24[#All],MATCH(athlete_entries[[#This Row],[Club Full]],Participation_Count_Clubs__24[[#All],[Club Full]],0),MATCH("Club Size Entries",Participation_Count_Clubs__24[#Headers],0))</f>
        <v>S</v>
      </c>
    </row>
    <row r="815" spans="1:13" x14ac:dyDescent="0.25">
      <c r="A815" t="s">
        <v>43</v>
      </c>
      <c r="B815" t="s">
        <v>351</v>
      </c>
      <c r="C815" t="s">
        <v>282</v>
      </c>
      <c r="D815" s="1" t="str">
        <f>VLOOKUP(athlete_entries[[#This Row],[CATEGORY]],Categories!$A$1:$F$106,2,FALSE)</f>
        <v>Individual</v>
      </c>
      <c r="E815" s="1" t="str">
        <f>VLOOKUP(athlete_entries[[#This Row],[CATEGORY]],Categories!$A$1:$F$106,3,FALSE)</f>
        <v>Sparring</v>
      </c>
      <c r="F815" s="1" t="str">
        <f>VLOOKUP(athlete_entries[[#This Row],[CATEGORY]],Categories!$A$1:$F$106,4,FALSE)</f>
        <v>Youth</v>
      </c>
      <c r="G815" s="1" t="str">
        <f>VLOOKUP(athlete_entries[[#This Row],[CATEGORY]],Categories!$A$1:$F$106,5,FALSE)</f>
        <v>Female</v>
      </c>
      <c r="H815" s="1" t="str">
        <f>VLOOKUP(athlete_entries[[#This Row],[CATEGORY]],Categories!$A$1:$F$106,6,FALSE)</f>
        <v>B G04-G01</v>
      </c>
      <c r="I815" s="1" t="str">
        <f t="array" ref="I815">_xlfn.IFNA(INDEX(Results__5[#All],MATCH(athlete_entries[[#This Row],[CATEGORY]]&amp;athlete_entries[[#This Row],[Name]],Results__5[[#All],[Category]]&amp;Results__5[[#All],[Name]],0),MATCH(athlete_entries[[#Headers],[Result]],Results__5[#Headers],0)),"0. None")</f>
        <v>3. Bronze</v>
      </c>
      <c r="J815" s="1" t="str">
        <f>IF(AND(athlete_entries[[#This Row],[Result]]="2. Silver",K815=2),"0. None",IF(AND(athlete_entries[[#This Row],[Result]]="3. Bronze",K815=3),"0. None",athlete_entries[[#This Row],[Result]]))</f>
        <v>3. Bronze</v>
      </c>
      <c r="K815" s="1">
        <f>INDEX(Categories_and_entries__2[[#All],[Category]:[Entries]],MATCH(athlete_entries[[#This Row],[CATEGORY]],Categories_and_entries__2[[#All],[Category]],0),MATCH("Entries",Categories_and_entries__2[[#Headers],[Category]:[Entries]],0))</f>
        <v>7</v>
      </c>
      <c r="L815" s="1">
        <f>COUNTIFS(athlete_entries[CATEGORY],athlete_entries[[#This Row],[CATEGORY]],athlete_entries[Club Full],athlete_entries[[#This Row],[Club Full]])</f>
        <v>1</v>
      </c>
      <c r="M815" s="1" t="str">
        <f>INDEX(Participation_Count_Clubs__24[#All],MATCH(athlete_entries[[#This Row],[Club Full]],Participation_Count_Clubs__24[[#All],[Club Full]],0),MATCH("Club Size Entries",Participation_Count_Clubs__24[#Headers],0))</f>
        <v>S</v>
      </c>
    </row>
    <row r="816" spans="1:13" x14ac:dyDescent="0.25">
      <c r="A816" t="s">
        <v>50</v>
      </c>
      <c r="B816" t="s">
        <v>281</v>
      </c>
      <c r="C816" t="s">
        <v>282</v>
      </c>
      <c r="D816" s="1" t="str">
        <f>VLOOKUP(athlete_entries[[#This Row],[CATEGORY]],Categories!$A$1:$F$106,2,FALSE)</f>
        <v>Individual</v>
      </c>
      <c r="E816" s="1" t="str">
        <f>VLOOKUP(athlete_entries[[#This Row],[CATEGORY]],Categories!$A$1:$F$106,3,FALSE)</f>
        <v>Sparring</v>
      </c>
      <c r="F816" s="1" t="str">
        <f>VLOOKUP(athlete_entries[[#This Row],[CATEGORY]],Categories!$A$1:$F$106,4,FALSE)</f>
        <v>Youth</v>
      </c>
      <c r="G816" s="1" t="str">
        <f>VLOOKUP(athlete_entries[[#This Row],[CATEGORY]],Categories!$A$1:$F$106,5,FALSE)</f>
        <v>Male</v>
      </c>
      <c r="H816" s="1" t="str">
        <f>VLOOKUP(athlete_entries[[#This Row],[CATEGORY]],Categories!$A$1:$F$106,6,FALSE)</f>
        <v>A+B G04-D06</v>
      </c>
      <c r="I816" s="1" t="str">
        <f t="array" ref="I816">_xlfn.IFNA(INDEX(Results__5[#All],MATCH(athlete_entries[[#This Row],[CATEGORY]]&amp;athlete_entries[[#This Row],[Name]],Results__5[[#All],[Category]]&amp;Results__5[[#All],[Name]],0),MATCH(athlete_entries[[#Headers],[Result]],Results__5[#Headers],0)),"0. None")</f>
        <v>2. Silver</v>
      </c>
      <c r="J816" s="1" t="str">
        <f>IF(AND(athlete_entries[[#This Row],[Result]]="2. Silver",K816=2),"0. None",IF(AND(athlete_entries[[#This Row],[Result]]="3. Bronze",K816=3),"0. None",athlete_entries[[#This Row],[Result]]))</f>
        <v>2. Silver</v>
      </c>
      <c r="K816" s="1">
        <f>INDEX(Categories_and_entries__2[[#All],[Category]:[Entries]],MATCH(athlete_entries[[#This Row],[CATEGORY]],Categories_and_entries__2[[#All],[Category]],0),MATCH("Entries",Categories_and_entries__2[[#Headers],[Category]:[Entries]],0))</f>
        <v>8</v>
      </c>
      <c r="L816" s="1">
        <f>COUNTIFS(athlete_entries[CATEGORY],athlete_entries[[#This Row],[CATEGORY]],athlete_entries[Club Full],athlete_entries[[#This Row],[Club Full]])</f>
        <v>1</v>
      </c>
      <c r="M816" s="1" t="str">
        <f>INDEX(Participation_Count_Clubs__24[#All],MATCH(athlete_entries[[#This Row],[Club Full]],Participation_Count_Clubs__24[[#All],[Club Full]],0),MATCH("Club Size Entries",Participation_Count_Clubs__24[#Headers],0))</f>
        <v>S</v>
      </c>
    </row>
    <row r="817" spans="1:13" x14ac:dyDescent="0.25">
      <c r="A817" t="s">
        <v>83</v>
      </c>
      <c r="B817" t="s">
        <v>379</v>
      </c>
      <c r="C817" t="s">
        <v>282</v>
      </c>
      <c r="D817" s="1" t="str">
        <f>VLOOKUP(athlete_entries[[#This Row],[CATEGORY]],Categories!$A$1:$F$106,2,FALSE)</f>
        <v>Individual</v>
      </c>
      <c r="E817" s="1" t="str">
        <f>VLOOKUP(athlete_entries[[#This Row],[CATEGORY]],Categories!$A$1:$F$106,3,FALSE)</f>
        <v>Sparring</v>
      </c>
      <c r="F817" s="1" t="str">
        <f>VLOOKUP(athlete_entries[[#This Row],[CATEGORY]],Categories!$A$1:$F$106,4,FALSE)</f>
        <v>Senior</v>
      </c>
      <c r="G817" s="1" t="str">
        <f>VLOOKUP(athlete_entries[[#This Row],[CATEGORY]],Categories!$A$1:$F$106,5,FALSE)</f>
        <v>Male</v>
      </c>
      <c r="H817" s="1" t="str">
        <f>VLOOKUP(athlete_entries[[#This Row],[CATEGORY]],Categories!$A$1:$F$106,6,FALSE)</f>
        <v>A+B G04-D06</v>
      </c>
      <c r="I817" s="1" t="str">
        <f t="array" ref="I817">_xlfn.IFNA(INDEX(Results__5[#All],MATCH(athlete_entries[[#This Row],[CATEGORY]]&amp;athlete_entries[[#This Row],[Name]],Results__5[[#All],[Category]]&amp;Results__5[[#All],[Name]],0),MATCH(athlete_entries[[#Headers],[Result]],Results__5[#Headers],0)),"0. None")</f>
        <v>3. Bronze</v>
      </c>
      <c r="J817" s="1" t="str">
        <f>IF(AND(athlete_entries[[#This Row],[Result]]="2. Silver",K817=2),"0. None",IF(AND(athlete_entries[[#This Row],[Result]]="3. Bronze",K817=3),"0. None",athlete_entries[[#This Row],[Result]]))</f>
        <v>0. None</v>
      </c>
      <c r="K817" s="1">
        <f>INDEX(Categories_and_entries__2[[#All],[Category]:[Entries]],MATCH(athlete_entries[[#This Row],[CATEGORY]],Categories_and_entries__2[[#All],[Category]],0),MATCH("Entries",Categories_and_entries__2[[#Headers],[Category]:[Entries]],0))</f>
        <v>3</v>
      </c>
      <c r="L817" s="1">
        <f>COUNTIFS(athlete_entries[CATEGORY],athlete_entries[[#This Row],[CATEGORY]],athlete_entries[Club Full],athlete_entries[[#This Row],[Club Full]])</f>
        <v>1</v>
      </c>
      <c r="M817" s="1" t="str">
        <f>INDEX(Participation_Count_Clubs__24[#All],MATCH(athlete_entries[[#This Row],[Club Full]],Participation_Count_Clubs__24[[#All],[Club Full]],0),MATCH("Club Size Entries",Participation_Count_Clubs__24[#Headers],0))</f>
        <v>S</v>
      </c>
    </row>
    <row r="818" spans="1:13" x14ac:dyDescent="0.25">
      <c r="A818" t="s">
        <v>40</v>
      </c>
      <c r="B818" t="s">
        <v>162</v>
      </c>
      <c r="C818" t="s">
        <v>163</v>
      </c>
      <c r="D818" s="1" t="str">
        <f>VLOOKUP(athlete_entries[[#This Row],[CATEGORY]],Categories!$A$1:$F$106,2,FALSE)</f>
        <v>Individual</v>
      </c>
      <c r="E818" s="1" t="str">
        <f>VLOOKUP(athlete_entries[[#This Row],[CATEGORY]],Categories!$A$1:$F$106,3,FALSE)</f>
        <v>Sparring</v>
      </c>
      <c r="F818" s="1" t="str">
        <f>VLOOKUP(athlete_entries[[#This Row],[CATEGORY]],Categories!$A$1:$F$106,4,FALSE)</f>
        <v>Youth</v>
      </c>
      <c r="G818" s="1" t="str">
        <f>VLOOKUP(athlete_entries[[#This Row],[CATEGORY]],Categories!$A$1:$F$106,5,FALSE)</f>
        <v>Female</v>
      </c>
      <c r="H818" s="1" t="str">
        <f>VLOOKUP(athlete_entries[[#This Row],[CATEGORY]],Categories!$A$1:$F$106,6,FALSE)</f>
        <v>A D01-D06</v>
      </c>
      <c r="I818" s="1" t="str">
        <f t="array" ref="I818">_xlfn.IFNA(INDEX(Results__5[#All],MATCH(athlete_entries[[#This Row],[CATEGORY]]&amp;athlete_entries[[#This Row],[Name]],Results__5[[#All],[Category]]&amp;Results__5[[#All],[Name]],0),MATCH(athlete_entries[[#Headers],[Result]],Results__5[#Headers],0)),"0. None")</f>
        <v>1. Gold</v>
      </c>
      <c r="J818" s="1" t="str">
        <f>IF(AND(athlete_entries[[#This Row],[Result]]="2. Silver",K818=2),"0. None",IF(AND(athlete_entries[[#This Row],[Result]]="3. Bronze",K818=3),"0. None",athlete_entries[[#This Row],[Result]]))</f>
        <v>1. Gold</v>
      </c>
      <c r="K818" s="1">
        <f>INDEX(Categories_and_entries__2[[#All],[Category]:[Entries]],MATCH(athlete_entries[[#This Row],[CATEGORY]],Categories_and_entries__2[[#All],[Category]],0),MATCH("Entries",Categories_and_entries__2[[#Headers],[Category]:[Entries]],0))</f>
        <v>5</v>
      </c>
      <c r="L818" s="1">
        <f>COUNTIFS(athlete_entries[CATEGORY],athlete_entries[[#This Row],[CATEGORY]],athlete_entries[Club Full],athlete_entries[[#This Row],[Club Full]])</f>
        <v>1</v>
      </c>
      <c r="M818" s="1" t="str">
        <f>INDEX(Participation_Count_Clubs__24[#All],MATCH(athlete_entries[[#This Row],[Club Full]],Participation_Count_Clubs__24[[#All],[Club Full]],0),MATCH("Club Size Entries",Participation_Count_Clubs__24[#Headers],0))</f>
        <v>S</v>
      </c>
    </row>
    <row r="819" spans="1:13" x14ac:dyDescent="0.25">
      <c r="A819" t="s">
        <v>41</v>
      </c>
      <c r="B819" t="s">
        <v>164</v>
      </c>
      <c r="C819" t="s">
        <v>163</v>
      </c>
      <c r="D819" s="1" t="str">
        <f>VLOOKUP(athlete_entries[[#This Row],[CATEGORY]],Categories!$A$1:$F$106,2,FALSE)</f>
        <v>Individual</v>
      </c>
      <c r="E819" s="1" t="str">
        <f>VLOOKUP(athlete_entries[[#This Row],[CATEGORY]],Categories!$A$1:$F$106,3,FALSE)</f>
        <v>Sparring</v>
      </c>
      <c r="F819" s="1" t="str">
        <f>VLOOKUP(athlete_entries[[#This Row],[CATEGORY]],Categories!$A$1:$F$106,4,FALSE)</f>
        <v>Youth</v>
      </c>
      <c r="G819" s="1" t="str">
        <f>VLOOKUP(athlete_entries[[#This Row],[CATEGORY]],Categories!$A$1:$F$106,5,FALSE)</f>
        <v>Female</v>
      </c>
      <c r="H819" s="1" t="str">
        <f>VLOOKUP(athlete_entries[[#This Row],[CATEGORY]],Categories!$A$1:$F$106,6,FALSE)</f>
        <v>B G04-G01</v>
      </c>
      <c r="I819" s="1" t="str">
        <f t="array" ref="I819">_xlfn.IFNA(INDEX(Results__5[#All],MATCH(athlete_entries[[#This Row],[CATEGORY]]&amp;athlete_entries[[#This Row],[Name]],Results__5[[#All],[Category]]&amp;Results__5[[#All],[Name]],0),MATCH(athlete_entries[[#Headers],[Result]],Results__5[#Headers],0)),"0. None")</f>
        <v>1. Gold</v>
      </c>
      <c r="J819" s="1" t="str">
        <f>IF(AND(athlete_entries[[#This Row],[Result]]="2. Silver",K819=2),"0. None",IF(AND(athlete_entries[[#This Row],[Result]]="3. Bronze",K819=3),"0. None",athlete_entries[[#This Row],[Result]]))</f>
        <v>1. Gold</v>
      </c>
      <c r="K819" s="1">
        <f>INDEX(Categories_and_entries__2[[#All],[Category]:[Entries]],MATCH(athlete_entries[[#This Row],[CATEGORY]],Categories_and_entries__2[[#All],[Category]],0),MATCH("Entries",Categories_and_entries__2[[#Headers],[Category]:[Entries]],0))</f>
        <v>2</v>
      </c>
      <c r="L819" s="1">
        <f>COUNTIFS(athlete_entries[CATEGORY],athlete_entries[[#This Row],[CATEGORY]],athlete_entries[Club Full],athlete_entries[[#This Row],[Club Full]])</f>
        <v>1</v>
      </c>
      <c r="M819" s="1" t="str">
        <f>INDEX(Participation_Count_Clubs__24[#All],MATCH(athlete_entries[[#This Row],[Club Full]],Participation_Count_Clubs__24[[#All],[Club Full]],0),MATCH("Club Size Entries",Participation_Count_Clubs__24[#Headers],0))</f>
        <v>S</v>
      </c>
    </row>
    <row r="820" spans="1:13" x14ac:dyDescent="0.25">
      <c r="A820" t="s">
        <v>48</v>
      </c>
      <c r="B820" t="s">
        <v>171</v>
      </c>
      <c r="C820" t="s">
        <v>163</v>
      </c>
      <c r="D820" s="1" t="str">
        <f>VLOOKUP(athlete_entries[[#This Row],[CATEGORY]],Categories!$A$1:$F$106,2,FALSE)</f>
        <v>Individual</v>
      </c>
      <c r="E820" s="1" t="str">
        <f>VLOOKUP(athlete_entries[[#This Row],[CATEGORY]],Categories!$A$1:$F$106,3,FALSE)</f>
        <v>Sparring</v>
      </c>
      <c r="F820" s="1" t="str">
        <f>VLOOKUP(athlete_entries[[#This Row],[CATEGORY]],Categories!$A$1:$F$106,4,FALSE)</f>
        <v>Youth</v>
      </c>
      <c r="G820" s="1" t="str">
        <f>VLOOKUP(athlete_entries[[#This Row],[CATEGORY]],Categories!$A$1:$F$106,5,FALSE)</f>
        <v>Male</v>
      </c>
      <c r="H820" s="1" t="str">
        <f>VLOOKUP(athlete_entries[[#This Row],[CATEGORY]],Categories!$A$1:$F$106,6,FALSE)</f>
        <v>A+B G04-D06</v>
      </c>
      <c r="I820" s="1" t="str">
        <f t="array" ref="I820">_xlfn.IFNA(INDEX(Results__5[#All],MATCH(athlete_entries[[#This Row],[CATEGORY]]&amp;athlete_entries[[#This Row],[Name]],Results__5[[#All],[Category]]&amp;Results__5[[#All],[Name]],0),MATCH(athlete_entries[[#Headers],[Result]],Results__5[#Headers],0)),"0. None")</f>
        <v>1. Gold</v>
      </c>
      <c r="J820" s="1" t="str">
        <f>IF(AND(athlete_entries[[#This Row],[Result]]="2. Silver",K820=2),"0. None",IF(AND(athlete_entries[[#This Row],[Result]]="3. Bronze",K820=3),"0. None",athlete_entries[[#This Row],[Result]]))</f>
        <v>1. Gold</v>
      </c>
      <c r="K820" s="1">
        <f>INDEX(Categories_and_entries__2[[#All],[Category]:[Entries]],MATCH(athlete_entries[[#This Row],[CATEGORY]],Categories_and_entries__2[[#All],[Category]],0),MATCH("Entries",Categories_and_entries__2[[#Headers],[Category]:[Entries]],0))</f>
        <v>12</v>
      </c>
      <c r="L820" s="1">
        <f>COUNTIFS(athlete_entries[CATEGORY],athlete_entries[[#This Row],[CATEGORY]],athlete_entries[Club Full],athlete_entries[[#This Row],[Club Full]])</f>
        <v>2</v>
      </c>
      <c r="M820" s="1" t="str">
        <f>INDEX(Participation_Count_Clubs__24[#All],MATCH(athlete_entries[[#This Row],[Club Full]],Participation_Count_Clubs__24[[#All],[Club Full]],0),MATCH("Club Size Entries",Participation_Count_Clubs__24[#Headers],0))</f>
        <v>S</v>
      </c>
    </row>
    <row r="821" spans="1:13" x14ac:dyDescent="0.25">
      <c r="A821" t="s">
        <v>48</v>
      </c>
      <c r="B821" t="s">
        <v>701</v>
      </c>
      <c r="C821" t="s">
        <v>163</v>
      </c>
      <c r="D821" s="1" t="str">
        <f>VLOOKUP(athlete_entries[[#This Row],[CATEGORY]],Categories!$A$1:$F$106,2,FALSE)</f>
        <v>Individual</v>
      </c>
      <c r="E821" s="1" t="str">
        <f>VLOOKUP(athlete_entries[[#This Row],[CATEGORY]],Categories!$A$1:$F$106,3,FALSE)</f>
        <v>Sparring</v>
      </c>
      <c r="F821" s="1" t="str">
        <f>VLOOKUP(athlete_entries[[#This Row],[CATEGORY]],Categories!$A$1:$F$106,4,FALSE)</f>
        <v>Youth</v>
      </c>
      <c r="G821" s="1" t="str">
        <f>VLOOKUP(athlete_entries[[#This Row],[CATEGORY]],Categories!$A$1:$F$106,5,FALSE)</f>
        <v>Male</v>
      </c>
      <c r="H821" s="1" t="str">
        <f>VLOOKUP(athlete_entries[[#This Row],[CATEGORY]],Categories!$A$1:$F$106,6,FALSE)</f>
        <v>A+B G04-D06</v>
      </c>
      <c r="I821" s="1" t="str">
        <f t="array" ref="I821">_xlfn.IFNA(INDEX(Results__5[#All],MATCH(athlete_entries[[#This Row],[CATEGORY]]&amp;athlete_entries[[#This Row],[Name]],Results__5[[#All],[Category]]&amp;Results__5[[#All],[Name]],0),MATCH(athlete_entries[[#Headers],[Result]],Results__5[#Headers],0)),"0. None")</f>
        <v>0. None</v>
      </c>
      <c r="J821" s="1" t="str">
        <f>IF(AND(athlete_entries[[#This Row],[Result]]="2. Silver",K821=2),"0. None",IF(AND(athlete_entries[[#This Row],[Result]]="3. Bronze",K821=3),"0. None",athlete_entries[[#This Row],[Result]]))</f>
        <v>0. None</v>
      </c>
      <c r="K821" s="1">
        <f>INDEX(Categories_and_entries__2[[#All],[Category]:[Entries]],MATCH(athlete_entries[[#This Row],[CATEGORY]],Categories_and_entries__2[[#All],[Category]],0),MATCH("Entries",Categories_and_entries__2[[#Headers],[Category]:[Entries]],0))</f>
        <v>12</v>
      </c>
      <c r="L821" s="1">
        <f>COUNTIFS(athlete_entries[CATEGORY],athlete_entries[[#This Row],[CATEGORY]],athlete_entries[Club Full],athlete_entries[[#This Row],[Club Full]])</f>
        <v>2</v>
      </c>
      <c r="M821" s="1" t="str">
        <f>INDEX(Participation_Count_Clubs__24[#All],MATCH(athlete_entries[[#This Row],[Club Full]],Participation_Count_Clubs__24[[#All],[Club Full]],0),MATCH("Club Size Entries",Participation_Count_Clubs__24[#Headers],0))</f>
        <v>S</v>
      </c>
    </row>
    <row r="822" spans="1:13" x14ac:dyDescent="0.25">
      <c r="A822" t="s">
        <v>51</v>
      </c>
      <c r="B822" t="s">
        <v>176</v>
      </c>
      <c r="C822" t="s">
        <v>163</v>
      </c>
      <c r="D822" s="1" t="str">
        <f>VLOOKUP(athlete_entries[[#This Row],[CATEGORY]],Categories!$A$1:$F$106,2,FALSE)</f>
        <v>Individual</v>
      </c>
      <c r="E822" s="1" t="str">
        <f>VLOOKUP(athlete_entries[[#This Row],[CATEGORY]],Categories!$A$1:$F$106,3,FALSE)</f>
        <v>Sparring</v>
      </c>
      <c r="F822" s="1" t="str">
        <f>VLOOKUP(athlete_entries[[#This Row],[CATEGORY]],Categories!$A$1:$F$106,4,FALSE)</f>
        <v>Youth</v>
      </c>
      <c r="G822" s="1" t="str">
        <f>VLOOKUP(athlete_entries[[#This Row],[CATEGORY]],Categories!$A$1:$F$106,5,FALSE)</f>
        <v>Male</v>
      </c>
      <c r="H822" s="1" t="str">
        <f>VLOOKUP(athlete_entries[[#This Row],[CATEGORY]],Categories!$A$1:$F$106,6,FALSE)</f>
        <v>B G04-G01</v>
      </c>
      <c r="I822" s="1" t="str">
        <f t="array" ref="I822">_xlfn.IFNA(INDEX(Results__5[#All],MATCH(athlete_entries[[#This Row],[CATEGORY]]&amp;athlete_entries[[#This Row],[Name]],Results__5[[#All],[Category]]&amp;Results__5[[#All],[Name]],0),MATCH(athlete_entries[[#Headers],[Result]],Results__5[#Headers],0)),"0. None")</f>
        <v>1. Gold</v>
      </c>
      <c r="J822" s="1" t="str">
        <f>IF(AND(athlete_entries[[#This Row],[Result]]="2. Silver",K822=2),"0. None",IF(AND(athlete_entries[[#This Row],[Result]]="3. Bronze",K822=3),"0. None",athlete_entries[[#This Row],[Result]]))</f>
        <v>1. Gold</v>
      </c>
      <c r="K822" s="1">
        <f>INDEX(Categories_and_entries__2[[#All],[Category]:[Entries]],MATCH(athlete_entries[[#This Row],[CATEGORY]],Categories_and_entries__2[[#All],[Category]],0),MATCH("Entries",Categories_and_entries__2[[#Headers],[Category]:[Entries]],0))</f>
        <v>4</v>
      </c>
      <c r="L822" s="1">
        <f>COUNTIFS(athlete_entries[CATEGORY],athlete_entries[[#This Row],[CATEGORY]],athlete_entries[Club Full],athlete_entries[[#This Row],[Club Full]])</f>
        <v>1</v>
      </c>
      <c r="M822" s="1" t="str">
        <f>INDEX(Participation_Count_Clubs__24[#All],MATCH(athlete_entries[[#This Row],[Club Full]],Participation_Count_Clubs__24[[#All],[Club Full]],0),MATCH("Club Size Entries",Participation_Count_Clubs__24[#Headers],0))</f>
        <v>S</v>
      </c>
    </row>
    <row r="823" spans="1:13" x14ac:dyDescent="0.25">
      <c r="A823" t="s">
        <v>72</v>
      </c>
      <c r="B823" t="s">
        <v>200</v>
      </c>
      <c r="C823" t="s">
        <v>163</v>
      </c>
      <c r="D823" s="1" t="str">
        <f>VLOOKUP(athlete_entries[[#This Row],[CATEGORY]],Categories!$A$1:$F$106,2,FALSE)</f>
        <v>Individual</v>
      </c>
      <c r="E823" s="1" t="str">
        <f>VLOOKUP(athlete_entries[[#This Row],[CATEGORY]],Categories!$A$1:$F$106,3,FALSE)</f>
        <v>Sparring</v>
      </c>
      <c r="F823" s="1" t="str">
        <f>VLOOKUP(athlete_entries[[#This Row],[CATEGORY]],Categories!$A$1:$F$106,4,FALSE)</f>
        <v>Junior</v>
      </c>
      <c r="G823" s="1" t="str">
        <f>VLOOKUP(athlete_entries[[#This Row],[CATEGORY]],Categories!$A$1:$F$106,5,FALSE)</f>
        <v>Male</v>
      </c>
      <c r="H823" s="1" t="str">
        <f>VLOOKUP(athlete_entries[[#This Row],[CATEGORY]],Categories!$A$1:$F$106,6,FALSE)</f>
        <v>A+B G04-D06</v>
      </c>
      <c r="I823" s="1" t="str">
        <f t="array" ref="I823">_xlfn.IFNA(INDEX(Results__5[#All],MATCH(athlete_entries[[#This Row],[CATEGORY]]&amp;athlete_entries[[#This Row],[Name]],Results__5[[#All],[Category]]&amp;Results__5[[#All],[Name]],0),MATCH(athlete_entries[[#Headers],[Result]],Results__5[#Headers],0)),"0. None")</f>
        <v>1. Gold</v>
      </c>
      <c r="J823" s="1" t="str">
        <f>IF(AND(athlete_entries[[#This Row],[Result]]="2. Silver",K823=2),"0. None",IF(AND(athlete_entries[[#This Row],[Result]]="3. Bronze",K823=3),"0. None",athlete_entries[[#This Row],[Result]]))</f>
        <v>1. Gold</v>
      </c>
      <c r="K823" s="1">
        <f>INDEX(Categories_and_entries__2[[#All],[Category]:[Entries]],MATCH(athlete_entries[[#This Row],[CATEGORY]],Categories_and_entries__2[[#All],[Category]],0),MATCH("Entries",Categories_and_entries__2[[#Headers],[Category]:[Entries]],0))</f>
        <v>5</v>
      </c>
      <c r="L823" s="1">
        <f>COUNTIFS(athlete_entries[CATEGORY],athlete_entries[[#This Row],[CATEGORY]],athlete_entries[Club Full],athlete_entries[[#This Row],[Club Full]])</f>
        <v>1</v>
      </c>
      <c r="M823" s="1" t="str">
        <f>INDEX(Participation_Count_Clubs__24[#All],MATCH(athlete_entries[[#This Row],[Club Full]],Participation_Count_Clubs__24[[#All],[Club Full]],0),MATCH("Club Size Entries",Participation_Count_Clubs__24[#Headers],0))</f>
        <v>S</v>
      </c>
    </row>
    <row r="824" spans="1:13" x14ac:dyDescent="0.25">
      <c r="A824" t="s">
        <v>87</v>
      </c>
      <c r="B824" t="s">
        <v>217</v>
      </c>
      <c r="C824" t="s">
        <v>163</v>
      </c>
      <c r="D824" s="1" t="str">
        <f>VLOOKUP(athlete_entries[[#This Row],[CATEGORY]],Categories!$A$1:$F$106,2,FALSE)</f>
        <v>Individual</v>
      </c>
      <c r="E824" s="1" t="str">
        <f>VLOOKUP(athlete_entries[[#This Row],[CATEGORY]],Categories!$A$1:$F$106,3,FALSE)</f>
        <v>Sparring</v>
      </c>
      <c r="F824" s="1" t="str">
        <f>VLOOKUP(athlete_entries[[#This Row],[CATEGORY]],Categories!$A$1:$F$106,4,FALSE)</f>
        <v>Senior</v>
      </c>
      <c r="G824" s="1" t="str">
        <f>VLOOKUP(athlete_entries[[#This Row],[CATEGORY]],Categories!$A$1:$F$106,5,FALSE)</f>
        <v>Male</v>
      </c>
      <c r="H824" s="1" t="str">
        <f>VLOOKUP(athlete_entries[[#This Row],[CATEGORY]],Categories!$A$1:$F$106,6,FALSE)</f>
        <v>A+B G04-D06</v>
      </c>
      <c r="I824" s="1" t="str">
        <f t="array" ref="I824">_xlfn.IFNA(INDEX(Results__5[#All],MATCH(athlete_entries[[#This Row],[CATEGORY]]&amp;athlete_entries[[#This Row],[Name]],Results__5[[#All],[Category]]&amp;Results__5[[#All],[Name]],0),MATCH(athlete_entries[[#Headers],[Result]],Results__5[#Headers],0)),"0. None")</f>
        <v>1. Gold</v>
      </c>
      <c r="J824" s="1" t="str">
        <f>IF(AND(athlete_entries[[#This Row],[Result]]="2. Silver",K824=2),"0. None",IF(AND(athlete_entries[[#This Row],[Result]]="3. Bronze",K824=3),"0. None",athlete_entries[[#This Row],[Result]]))</f>
        <v>1. Gold</v>
      </c>
      <c r="K824" s="1">
        <f>INDEX(Categories_and_entries__2[[#All],[Category]:[Entries]],MATCH(athlete_entries[[#This Row],[CATEGORY]],Categories_and_entries__2[[#All],[Category]],0),MATCH("Entries",Categories_and_entries__2[[#Headers],[Category]:[Entries]],0))</f>
        <v>9</v>
      </c>
      <c r="L824" s="1">
        <f>COUNTIFS(athlete_entries[CATEGORY],athlete_entries[[#This Row],[CATEGORY]],athlete_entries[Club Full],athlete_entries[[#This Row],[Club Full]])</f>
        <v>1</v>
      </c>
      <c r="M824" s="1" t="str">
        <f>INDEX(Participation_Count_Clubs__24[#All],MATCH(athlete_entries[[#This Row],[Club Full]],Participation_Count_Clubs__24[[#All],[Club Full]],0),MATCH("Club Size Entries",Participation_Count_Clubs__24[#Headers],0))</f>
        <v>S</v>
      </c>
    </row>
    <row r="825" spans="1:13" x14ac:dyDescent="0.25">
      <c r="A825" t="s">
        <v>7</v>
      </c>
      <c r="B825" t="s">
        <v>118</v>
      </c>
      <c r="C825" t="s">
        <v>119</v>
      </c>
      <c r="D825" s="1" t="str">
        <f>VLOOKUP(athlete_entries[[#This Row],[CATEGORY]],Categories!$A$1:$F$106,2,FALSE)</f>
        <v>Individual</v>
      </c>
      <c r="E825" s="1" t="str">
        <f>VLOOKUP(athlete_entries[[#This Row],[CATEGORY]],Categories!$A$1:$F$106,3,FALSE)</f>
        <v>Patterns</v>
      </c>
      <c r="F825" s="1" t="str">
        <f>VLOOKUP(athlete_entries[[#This Row],[CATEGORY]],Categories!$A$1:$F$106,4,FALSE)</f>
        <v>Youth</v>
      </c>
      <c r="G825" s="1" t="str">
        <f>VLOOKUP(athlete_entries[[#This Row],[CATEGORY]],Categories!$A$1:$F$106,5,FALSE)</f>
        <v>Male</v>
      </c>
      <c r="H825" s="1" t="str">
        <f>VLOOKUP(athlete_entries[[#This Row],[CATEGORY]],Categories!$A$1:$F$106,6,FALSE)</f>
        <v>B G04-G01</v>
      </c>
      <c r="I825" s="1" t="str">
        <f t="array" ref="I825">_xlfn.IFNA(INDEX(Results__5[#All],MATCH(athlete_entries[[#This Row],[CATEGORY]]&amp;athlete_entries[[#This Row],[Name]],Results__5[[#All],[Category]]&amp;Results__5[[#All],[Name]],0),MATCH(athlete_entries[[#Headers],[Result]],Results__5[#Headers],0)),"0. None")</f>
        <v>1. Gold</v>
      </c>
      <c r="J825" s="1" t="str">
        <f>IF(AND(athlete_entries[[#This Row],[Result]]="2. Silver",K825=2),"0. None",IF(AND(athlete_entries[[#This Row],[Result]]="3. Bronze",K825=3),"0. None",athlete_entries[[#This Row],[Result]]))</f>
        <v>1. Gold</v>
      </c>
      <c r="K825" s="1">
        <f>INDEX(Categories_and_entries__2[[#All],[Category]:[Entries]],MATCH(athlete_entries[[#This Row],[CATEGORY]],Categories_and_entries__2[[#All],[Category]],0),MATCH("Entries",Categories_and_entries__2[[#Headers],[Category]:[Entries]],0))</f>
        <v>17</v>
      </c>
      <c r="L825" s="1">
        <f>COUNTIFS(athlete_entries[CATEGORY],athlete_entries[[#This Row],[CATEGORY]],athlete_entries[Club Full],athlete_entries[[#This Row],[Club Full]])</f>
        <v>1</v>
      </c>
      <c r="M825" s="1" t="str">
        <f>INDEX(Participation_Count_Clubs__24[#All],MATCH(athlete_entries[[#This Row],[Club Full]],Participation_Count_Clubs__24[[#All],[Club Full]],0),MATCH("Club Size Entries",Participation_Count_Clubs__24[#Headers],0))</f>
        <v>S</v>
      </c>
    </row>
    <row r="826" spans="1:13" x14ac:dyDescent="0.25">
      <c r="A826" t="s">
        <v>20</v>
      </c>
      <c r="B826" t="s">
        <v>507</v>
      </c>
      <c r="C826" t="s">
        <v>119</v>
      </c>
      <c r="D826" s="1" t="str">
        <f>VLOOKUP(athlete_entries[[#This Row],[CATEGORY]],Categories!$A$1:$F$106,2,FALSE)</f>
        <v>Individual</v>
      </c>
      <c r="E826" s="1" t="str">
        <f>VLOOKUP(athlete_entries[[#This Row],[CATEGORY]],Categories!$A$1:$F$106,3,FALSE)</f>
        <v>Patterns</v>
      </c>
      <c r="F826" s="1" t="str">
        <f>VLOOKUP(athlete_entries[[#This Row],[CATEGORY]],Categories!$A$1:$F$106,4,FALSE)</f>
        <v>Senior</v>
      </c>
      <c r="G826" s="1" t="str">
        <f>VLOOKUP(athlete_entries[[#This Row],[CATEGORY]],Categories!$A$1:$F$106,5,FALSE)</f>
        <v>Female</v>
      </c>
      <c r="H826" s="1" t="str">
        <f>VLOOKUP(athlete_entries[[#This Row],[CATEGORY]],Categories!$A$1:$F$106,6,FALSE)</f>
        <v>A D01-D06</v>
      </c>
      <c r="I826" s="1" t="str">
        <f t="array" ref="I826">_xlfn.IFNA(INDEX(Results__5[#All],MATCH(athlete_entries[[#This Row],[CATEGORY]]&amp;athlete_entries[[#This Row],[Name]],Results__5[[#All],[Category]]&amp;Results__5[[#All],[Name]],0),MATCH(athlete_entries[[#Headers],[Result]],Results__5[#Headers],0)),"0. None")</f>
        <v>0. None</v>
      </c>
      <c r="J826" s="1" t="str">
        <f>IF(AND(athlete_entries[[#This Row],[Result]]="2. Silver",K826=2),"0. None",IF(AND(athlete_entries[[#This Row],[Result]]="3. Bronze",K826=3),"0. None",athlete_entries[[#This Row],[Result]]))</f>
        <v>0. None</v>
      </c>
      <c r="K826" s="1">
        <f>INDEX(Categories_and_entries__2[[#All],[Category]:[Entries]],MATCH(athlete_entries[[#This Row],[CATEGORY]],Categories_and_entries__2[[#All],[Category]],0),MATCH("Entries",Categories_and_entries__2[[#Headers],[Category]:[Entries]],0))</f>
        <v>5</v>
      </c>
      <c r="L826" s="1">
        <f>COUNTIFS(athlete_entries[CATEGORY],athlete_entries[[#This Row],[CATEGORY]],athlete_entries[Club Full],athlete_entries[[#This Row],[Club Full]])</f>
        <v>1</v>
      </c>
      <c r="M826" s="1" t="str">
        <f>INDEX(Participation_Count_Clubs__24[#All],MATCH(athlete_entries[[#This Row],[Club Full]],Participation_Count_Clubs__24[[#All],[Club Full]],0),MATCH("Club Size Entries",Participation_Count_Clubs__24[#Headers],0))</f>
        <v>S</v>
      </c>
    </row>
    <row r="827" spans="1:13" x14ac:dyDescent="0.25">
      <c r="A827" t="s">
        <v>24</v>
      </c>
      <c r="B827" t="s">
        <v>228</v>
      </c>
      <c r="C827" t="s">
        <v>119</v>
      </c>
      <c r="D827" s="1" t="str">
        <f>VLOOKUP(athlete_entries[[#This Row],[CATEGORY]],Categories!$A$1:$F$106,2,FALSE)</f>
        <v>Individual</v>
      </c>
      <c r="E827" s="1" t="str">
        <f>VLOOKUP(athlete_entries[[#This Row],[CATEGORY]],Categories!$A$1:$F$106,3,FALSE)</f>
        <v>Patterns</v>
      </c>
      <c r="F827" s="1" t="str">
        <f>VLOOKUP(athlete_entries[[#This Row],[CATEGORY]],Categories!$A$1:$F$106,4,FALSE)</f>
        <v>Senior</v>
      </c>
      <c r="G827" s="1" t="str">
        <f>VLOOKUP(athlete_entries[[#This Row],[CATEGORY]],Categories!$A$1:$F$106,5,FALSE)</f>
        <v>Female</v>
      </c>
      <c r="H827" s="1" t="str">
        <f>VLOOKUP(athlete_entries[[#This Row],[CATEGORY]],Categories!$A$1:$F$106,6,FALSE)</f>
        <v>B G04-G01</v>
      </c>
      <c r="I827" s="1" t="str">
        <f t="array" ref="I827">_xlfn.IFNA(INDEX(Results__5[#All],MATCH(athlete_entries[[#This Row],[CATEGORY]]&amp;athlete_entries[[#This Row],[Name]],Results__5[[#All],[Category]]&amp;Results__5[[#All],[Name]],0),MATCH(athlete_entries[[#Headers],[Result]],Results__5[#Headers],0)),"0. None")</f>
        <v>0. None</v>
      </c>
      <c r="J827" s="1" t="str">
        <f>IF(AND(athlete_entries[[#This Row],[Result]]="2. Silver",K827=2),"0. None",IF(AND(athlete_entries[[#This Row],[Result]]="3. Bronze",K827=3),"0. None",athlete_entries[[#This Row],[Result]]))</f>
        <v>0. None</v>
      </c>
      <c r="K827" s="1">
        <f>INDEX(Categories_and_entries__2[[#All],[Category]:[Entries]],MATCH(athlete_entries[[#This Row],[CATEGORY]],Categories_and_entries__2[[#All],[Category]],0),MATCH("Entries",Categories_and_entries__2[[#Headers],[Category]:[Entries]],0))</f>
        <v>4</v>
      </c>
      <c r="L827" s="1">
        <f>COUNTIFS(athlete_entries[CATEGORY],athlete_entries[[#This Row],[CATEGORY]],athlete_entries[Club Full],athlete_entries[[#This Row],[Club Full]])</f>
        <v>1</v>
      </c>
      <c r="M827" s="1" t="str">
        <f>INDEX(Participation_Count_Clubs__24[#All],MATCH(athlete_entries[[#This Row],[Club Full]],Participation_Count_Clubs__24[[#All],[Club Full]],0),MATCH("Club Size Entries",Participation_Count_Clubs__24[#Headers],0))</f>
        <v>S</v>
      </c>
    </row>
    <row r="828" spans="1:13" x14ac:dyDescent="0.25">
      <c r="A828" t="s">
        <v>51</v>
      </c>
      <c r="B828" t="s">
        <v>118</v>
      </c>
      <c r="C828" t="s">
        <v>119</v>
      </c>
      <c r="D828" s="1" t="str">
        <f>VLOOKUP(athlete_entries[[#This Row],[CATEGORY]],Categories!$A$1:$F$106,2,FALSE)</f>
        <v>Individual</v>
      </c>
      <c r="E828" s="1" t="str">
        <f>VLOOKUP(athlete_entries[[#This Row],[CATEGORY]],Categories!$A$1:$F$106,3,FALSE)</f>
        <v>Sparring</v>
      </c>
      <c r="F828" s="1" t="str">
        <f>VLOOKUP(athlete_entries[[#This Row],[CATEGORY]],Categories!$A$1:$F$106,4,FALSE)</f>
        <v>Youth</v>
      </c>
      <c r="G828" s="1" t="str">
        <f>VLOOKUP(athlete_entries[[#This Row],[CATEGORY]],Categories!$A$1:$F$106,5,FALSE)</f>
        <v>Male</v>
      </c>
      <c r="H828" s="1" t="str">
        <f>VLOOKUP(athlete_entries[[#This Row],[CATEGORY]],Categories!$A$1:$F$106,6,FALSE)</f>
        <v>B G04-G01</v>
      </c>
      <c r="I828" s="1" t="str">
        <f t="array" ref="I828">_xlfn.IFNA(INDEX(Results__5[#All],MATCH(athlete_entries[[#This Row],[CATEGORY]]&amp;athlete_entries[[#This Row],[Name]],Results__5[[#All],[Category]]&amp;Results__5[[#All],[Name]],0),MATCH(athlete_entries[[#Headers],[Result]],Results__5[#Headers],0)),"0. None")</f>
        <v>0. None</v>
      </c>
      <c r="J828" s="1" t="str">
        <f>IF(AND(athlete_entries[[#This Row],[Result]]="2. Silver",K828=2),"0. None",IF(AND(athlete_entries[[#This Row],[Result]]="3. Bronze",K828=3),"0. None",athlete_entries[[#This Row],[Result]]))</f>
        <v>0. None</v>
      </c>
      <c r="K828" s="1">
        <f>INDEX(Categories_and_entries__2[[#All],[Category]:[Entries]],MATCH(athlete_entries[[#This Row],[CATEGORY]],Categories_and_entries__2[[#All],[Category]],0),MATCH("Entries",Categories_and_entries__2[[#Headers],[Category]:[Entries]],0))</f>
        <v>4</v>
      </c>
      <c r="L828" s="1">
        <f>COUNTIFS(athlete_entries[CATEGORY],athlete_entries[[#This Row],[CATEGORY]],athlete_entries[Club Full],athlete_entries[[#This Row],[Club Full]])</f>
        <v>1</v>
      </c>
      <c r="M828" s="1" t="str">
        <f>INDEX(Participation_Count_Clubs__24[#All],MATCH(athlete_entries[[#This Row],[Club Full]],Participation_Count_Clubs__24[[#All],[Club Full]],0),MATCH("Club Size Entries",Participation_Count_Clubs__24[#Headers],0))</f>
        <v>S</v>
      </c>
    </row>
    <row r="829" spans="1:13" x14ac:dyDescent="0.25">
      <c r="A829" t="s">
        <v>81</v>
      </c>
      <c r="B829" t="s">
        <v>228</v>
      </c>
      <c r="C829" t="s">
        <v>119</v>
      </c>
      <c r="D829" s="1" t="str">
        <f>VLOOKUP(athlete_entries[[#This Row],[CATEGORY]],Categories!$A$1:$F$106,2,FALSE)</f>
        <v>Individual</v>
      </c>
      <c r="E829" s="1" t="str">
        <f>VLOOKUP(athlete_entries[[#This Row],[CATEGORY]],Categories!$A$1:$F$106,3,FALSE)</f>
        <v>Sparring</v>
      </c>
      <c r="F829" s="1" t="str">
        <f>VLOOKUP(athlete_entries[[#This Row],[CATEGORY]],Categories!$A$1:$F$106,4,FALSE)</f>
        <v>Senior</v>
      </c>
      <c r="G829" s="1" t="str">
        <f>VLOOKUP(athlete_entries[[#This Row],[CATEGORY]],Categories!$A$1:$F$106,5,FALSE)</f>
        <v>Female</v>
      </c>
      <c r="H829" s="1" t="str">
        <f>VLOOKUP(athlete_entries[[#This Row],[CATEGORY]],Categories!$A$1:$F$106,6,FALSE)</f>
        <v>A+B G04-D06</v>
      </c>
      <c r="I829" s="1" t="str">
        <f t="array" ref="I829">_xlfn.IFNA(INDEX(Results__5[#All],MATCH(athlete_entries[[#This Row],[CATEGORY]]&amp;athlete_entries[[#This Row],[Name]],Results__5[[#All],[Category]]&amp;Results__5[[#All],[Name]],0),MATCH(athlete_entries[[#Headers],[Result]],Results__5[#Headers],0)),"0. None")</f>
        <v>0. None</v>
      </c>
      <c r="J829" s="1" t="str">
        <f>IF(AND(athlete_entries[[#This Row],[Result]]="2. Silver",K829=2),"0. None",IF(AND(athlete_entries[[#This Row],[Result]]="3. Bronze",K829=3),"0. None",athlete_entries[[#This Row],[Result]]))</f>
        <v>0. None</v>
      </c>
      <c r="K829" s="1">
        <f>INDEX(Categories_and_entries__2[[#All],[Category]:[Entries]],MATCH(athlete_entries[[#This Row],[CATEGORY]],Categories_and_entries__2[[#All],[Category]],0),MATCH("Entries",Categories_and_entries__2[[#Headers],[Category]:[Entries]],0))</f>
        <v>7</v>
      </c>
      <c r="L829" s="1">
        <f>COUNTIFS(athlete_entries[CATEGORY],athlete_entries[[#This Row],[CATEGORY]],athlete_entries[Club Full],athlete_entries[[#This Row],[Club Full]])</f>
        <v>1</v>
      </c>
      <c r="M829" s="1" t="str">
        <f>INDEX(Participation_Count_Clubs__24[#All],MATCH(athlete_entries[[#This Row],[Club Full]],Participation_Count_Clubs__24[[#All],[Club Full]],0),MATCH("Club Size Entries",Participation_Count_Clubs__24[#Headers],0))</f>
        <v>S</v>
      </c>
    </row>
    <row r="830" spans="1:13" x14ac:dyDescent="0.25">
      <c r="A830" t="s">
        <v>446</v>
      </c>
      <c r="B830" t="s">
        <v>228</v>
      </c>
      <c r="C830" t="s">
        <v>119</v>
      </c>
      <c r="D830" s="1" t="str">
        <f>VLOOKUP(athlete_entries[[#This Row],[CATEGORY]],Categories!$A$1:$F$106,2,FALSE)</f>
        <v>Individual</v>
      </c>
      <c r="E830" s="1" t="str">
        <f>VLOOKUP(athlete_entries[[#This Row],[CATEGORY]],Categories!$A$1:$F$106,3,FALSE)</f>
        <v>Power</v>
      </c>
      <c r="F830" s="1" t="str">
        <f>VLOOKUP(athlete_entries[[#This Row],[CATEGORY]],Categories!$A$1:$F$106,4,FALSE)</f>
        <v>Senior</v>
      </c>
      <c r="G830" s="1" t="str">
        <f>VLOOKUP(athlete_entries[[#This Row],[CATEGORY]],Categories!$A$1:$F$106,5,FALSE)</f>
        <v>Female</v>
      </c>
      <c r="H830" s="1" t="str">
        <f>VLOOKUP(athlete_entries[[#This Row],[CATEGORY]],Categories!$A$1:$F$106,6,FALSE)</f>
        <v>A+B G04-D06</v>
      </c>
      <c r="I830" s="1" t="str">
        <f t="array" ref="I830">_xlfn.IFNA(INDEX(Results__5[#All],MATCH(athlete_entries[[#This Row],[CATEGORY]]&amp;athlete_entries[[#This Row],[Name]],Results__5[[#All],[Category]]&amp;Results__5[[#All],[Name]],0),MATCH(athlete_entries[[#Headers],[Result]],Results__5[#Headers],0)),"0. None")</f>
        <v>1. Gold</v>
      </c>
      <c r="J830" s="1" t="str">
        <f>IF(AND(athlete_entries[[#This Row],[Result]]="2. Silver",K830=2),"0. None",IF(AND(athlete_entries[[#This Row],[Result]]="3. Bronze",K830=3),"0. None",athlete_entries[[#This Row],[Result]]))</f>
        <v>1. Gold</v>
      </c>
      <c r="K830" s="1">
        <f>INDEX(Categories_and_entries__2[[#All],[Category]:[Entries]],MATCH(athlete_entries[[#This Row],[CATEGORY]],Categories_and_entries__2[[#All],[Category]],0),MATCH("Entries",Categories_and_entries__2[[#Headers],[Category]:[Entries]],0))</f>
        <v>10</v>
      </c>
      <c r="L830" s="1">
        <f>COUNTIFS(athlete_entries[CATEGORY],athlete_entries[[#This Row],[CATEGORY]],athlete_entries[Club Full],athlete_entries[[#This Row],[Club Full]])</f>
        <v>2</v>
      </c>
      <c r="M830" s="1" t="str">
        <f>INDEX(Participation_Count_Clubs__24[#All],MATCH(athlete_entries[[#This Row],[Club Full]],Participation_Count_Clubs__24[[#All],[Club Full]],0),MATCH("Club Size Entries",Participation_Count_Clubs__24[#Headers],0))</f>
        <v>S</v>
      </c>
    </row>
    <row r="831" spans="1:13" x14ac:dyDescent="0.25">
      <c r="A831" t="s">
        <v>446</v>
      </c>
      <c r="B831" t="s">
        <v>507</v>
      </c>
      <c r="C831" t="s">
        <v>119</v>
      </c>
      <c r="D831" s="1" t="str">
        <f>VLOOKUP(athlete_entries[[#This Row],[CATEGORY]],Categories!$A$1:$F$106,2,FALSE)</f>
        <v>Individual</v>
      </c>
      <c r="E831" s="1" t="str">
        <f>VLOOKUP(athlete_entries[[#This Row],[CATEGORY]],Categories!$A$1:$F$106,3,FALSE)</f>
        <v>Power</v>
      </c>
      <c r="F831" s="1" t="str">
        <f>VLOOKUP(athlete_entries[[#This Row],[CATEGORY]],Categories!$A$1:$F$106,4,FALSE)</f>
        <v>Senior</v>
      </c>
      <c r="G831" s="1" t="str">
        <f>VLOOKUP(athlete_entries[[#This Row],[CATEGORY]],Categories!$A$1:$F$106,5,FALSE)</f>
        <v>Female</v>
      </c>
      <c r="H831" s="1" t="str">
        <f>VLOOKUP(athlete_entries[[#This Row],[CATEGORY]],Categories!$A$1:$F$106,6,FALSE)</f>
        <v>A+B G04-D06</v>
      </c>
      <c r="I831" s="1" t="str">
        <f t="array" ref="I831">_xlfn.IFNA(INDEX(Results__5[#All],MATCH(athlete_entries[[#This Row],[CATEGORY]]&amp;athlete_entries[[#This Row],[Name]],Results__5[[#All],[Category]]&amp;Results__5[[#All],[Name]],0),MATCH(athlete_entries[[#Headers],[Result]],Results__5[#Headers],0)),"0. None")</f>
        <v>0. None</v>
      </c>
      <c r="J831" s="1" t="str">
        <f>IF(AND(athlete_entries[[#This Row],[Result]]="2. Silver",K831=2),"0. None",IF(AND(athlete_entries[[#This Row],[Result]]="3. Bronze",K831=3),"0. None",athlete_entries[[#This Row],[Result]]))</f>
        <v>0. None</v>
      </c>
      <c r="K831" s="1">
        <f>INDEX(Categories_and_entries__2[[#All],[Category]:[Entries]],MATCH(athlete_entries[[#This Row],[CATEGORY]],Categories_and_entries__2[[#All],[Category]],0),MATCH("Entries",Categories_and_entries__2[[#Headers],[Category]:[Entries]],0))</f>
        <v>10</v>
      </c>
      <c r="L831" s="1">
        <f>COUNTIFS(athlete_entries[CATEGORY],athlete_entries[[#This Row],[CATEGORY]],athlete_entries[Club Full],athlete_entries[[#This Row],[Club Full]])</f>
        <v>2</v>
      </c>
      <c r="M831" s="1" t="str">
        <f>INDEX(Participation_Count_Clubs__24[#All],MATCH(athlete_entries[[#This Row],[Club Full]],Participation_Count_Clubs__24[[#All],[Club Full]],0),MATCH("Club Size Entries",Participation_Count_Clubs__24[#Headers],0))</f>
        <v>S</v>
      </c>
    </row>
    <row r="832" spans="1:13" x14ac:dyDescent="0.25">
      <c r="A832" t="s">
        <v>1</v>
      </c>
      <c r="B832" t="s">
        <v>231</v>
      </c>
      <c r="C832" t="s">
        <v>196</v>
      </c>
      <c r="D832" s="1" t="str">
        <f>VLOOKUP(athlete_entries[[#This Row],[CATEGORY]],Categories!$A$1:$F$106,2,FALSE)</f>
        <v>Individual</v>
      </c>
      <c r="E832" s="1" t="str">
        <f>VLOOKUP(athlete_entries[[#This Row],[CATEGORY]],Categories!$A$1:$F$106,3,FALSE)</f>
        <v>Patterns</v>
      </c>
      <c r="F832" s="1" t="str">
        <f>VLOOKUP(athlete_entries[[#This Row],[CATEGORY]],Categories!$A$1:$F$106,4,FALSE)</f>
        <v>Youth</v>
      </c>
      <c r="G832" s="1" t="str">
        <f>VLOOKUP(athlete_entries[[#This Row],[CATEGORY]],Categories!$A$1:$F$106,5,FALSE)</f>
        <v>Female</v>
      </c>
      <c r="H832" s="1" t="str">
        <f>VLOOKUP(athlete_entries[[#This Row],[CATEGORY]],Categories!$A$1:$F$106,6,FALSE)</f>
        <v>A D01-D06</v>
      </c>
      <c r="I832" s="1" t="str">
        <f t="array" ref="I832">_xlfn.IFNA(INDEX(Results__5[#All],MATCH(athlete_entries[[#This Row],[CATEGORY]]&amp;athlete_entries[[#This Row],[Name]],Results__5[[#All],[Category]]&amp;Results__5[[#All],[Name]],0),MATCH(athlete_entries[[#Headers],[Result]],Results__5[#Headers],0)),"0. None")</f>
        <v>2. Silver</v>
      </c>
      <c r="J832" s="1" t="str">
        <f>IF(AND(athlete_entries[[#This Row],[Result]]="2. Silver",K832=2),"0. None",IF(AND(athlete_entries[[#This Row],[Result]]="3. Bronze",K832=3),"0. None",athlete_entries[[#This Row],[Result]]))</f>
        <v>0. None</v>
      </c>
      <c r="K832" s="1">
        <f>INDEX(Categories_and_entries__2[[#All],[Category]:[Entries]],MATCH(athlete_entries[[#This Row],[CATEGORY]],Categories_and_entries__2[[#All],[Category]],0),MATCH("Entries",Categories_and_entries__2[[#Headers],[Category]:[Entries]],0))</f>
        <v>2</v>
      </c>
      <c r="L832" s="1">
        <f>COUNTIFS(athlete_entries[CATEGORY],athlete_entries[[#This Row],[CATEGORY]],athlete_entries[Club Full],athlete_entries[[#This Row],[Club Full]])</f>
        <v>1</v>
      </c>
      <c r="M832" s="1" t="str">
        <f>INDEX(Participation_Count_Clubs__24[#All],MATCH(athlete_entries[[#This Row],[Club Full]],Participation_Count_Clubs__24[[#All],[Club Full]],0),MATCH("Club Size Entries",Participation_Count_Clubs__24[#Headers],0))</f>
        <v>L</v>
      </c>
    </row>
    <row r="833" spans="1:13" x14ac:dyDescent="0.25">
      <c r="A833" t="s">
        <v>2</v>
      </c>
      <c r="B833" t="s">
        <v>562</v>
      </c>
      <c r="C833" t="s">
        <v>196</v>
      </c>
      <c r="D833" s="1" t="str">
        <f>VLOOKUP(athlete_entries[[#This Row],[CATEGORY]],Categories!$A$1:$F$106,2,FALSE)</f>
        <v>Individual</v>
      </c>
      <c r="E833" s="1" t="str">
        <f>VLOOKUP(athlete_entries[[#This Row],[CATEGORY]],Categories!$A$1:$F$106,3,FALSE)</f>
        <v>Patterns</v>
      </c>
      <c r="F833" s="1" t="str">
        <f>VLOOKUP(athlete_entries[[#This Row],[CATEGORY]],Categories!$A$1:$F$106,4,FALSE)</f>
        <v>Youth</v>
      </c>
      <c r="G833" s="1" t="str">
        <f>VLOOKUP(athlete_entries[[#This Row],[CATEGORY]],Categories!$A$1:$F$106,5,FALSE)</f>
        <v>Female</v>
      </c>
      <c r="H833" s="1" t="str">
        <f>VLOOKUP(athlete_entries[[#This Row],[CATEGORY]],Categories!$A$1:$F$106,6,FALSE)</f>
        <v>B G04-G01</v>
      </c>
      <c r="I833" s="1" t="str">
        <f t="array" ref="I833">_xlfn.IFNA(INDEX(Results__5[#All],MATCH(athlete_entries[[#This Row],[CATEGORY]]&amp;athlete_entries[[#This Row],[Name]],Results__5[[#All],[Category]]&amp;Results__5[[#All],[Name]],0),MATCH(athlete_entries[[#Headers],[Result]],Results__5[#Headers],0)),"0. None")</f>
        <v>0. None</v>
      </c>
      <c r="J833" s="1" t="str">
        <f>IF(AND(athlete_entries[[#This Row],[Result]]="2. Silver",K833=2),"0. None",IF(AND(athlete_entries[[#This Row],[Result]]="3. Bronze",K833=3),"0. None",athlete_entries[[#This Row],[Result]]))</f>
        <v>0. None</v>
      </c>
      <c r="K833" s="1">
        <f>INDEX(Categories_and_entries__2[[#All],[Category]:[Entries]],MATCH(athlete_entries[[#This Row],[CATEGORY]],Categories_and_entries__2[[#All],[Category]],0),MATCH("Entries",Categories_and_entries__2[[#Headers],[Category]:[Entries]],0))</f>
        <v>24</v>
      </c>
      <c r="L833" s="1">
        <f>COUNTIFS(athlete_entries[CATEGORY],athlete_entries[[#This Row],[CATEGORY]],athlete_entries[Club Full],athlete_entries[[#This Row],[Club Full]])</f>
        <v>1</v>
      </c>
      <c r="M833" s="1" t="str">
        <f>INDEX(Participation_Count_Clubs__24[#All],MATCH(athlete_entries[[#This Row],[Club Full]],Participation_Count_Clubs__24[[#All],[Club Full]],0),MATCH("Club Size Entries",Participation_Count_Clubs__24[#Headers],0))</f>
        <v>L</v>
      </c>
    </row>
    <row r="834" spans="1:13" x14ac:dyDescent="0.25">
      <c r="A834" t="s">
        <v>4</v>
      </c>
      <c r="B834" t="s">
        <v>582</v>
      </c>
      <c r="C834" t="s">
        <v>196</v>
      </c>
      <c r="D834" s="1" t="str">
        <f>VLOOKUP(athlete_entries[[#This Row],[CATEGORY]],Categories!$A$1:$F$106,2,FALSE)</f>
        <v>Individual</v>
      </c>
      <c r="E834" s="1" t="str">
        <f>VLOOKUP(athlete_entries[[#This Row],[CATEGORY]],Categories!$A$1:$F$106,3,FALSE)</f>
        <v>Patterns</v>
      </c>
      <c r="F834" s="1" t="str">
        <f>VLOOKUP(athlete_entries[[#This Row],[CATEGORY]],Categories!$A$1:$F$106,4,FALSE)</f>
        <v>Youth</v>
      </c>
      <c r="G834" s="1" t="str">
        <f>VLOOKUP(athlete_entries[[#This Row],[CATEGORY]],Categories!$A$1:$F$106,5,FALSE)</f>
        <v>Female</v>
      </c>
      <c r="H834" s="1" t="str">
        <f>VLOOKUP(athlete_entries[[#This Row],[CATEGORY]],Categories!$A$1:$F$106,6,FALSE)</f>
        <v>C G10-G05</v>
      </c>
      <c r="I834" s="1" t="str">
        <f t="array" ref="I834">_xlfn.IFNA(INDEX(Results__5[#All],MATCH(athlete_entries[[#This Row],[CATEGORY]]&amp;athlete_entries[[#This Row],[Name]],Results__5[[#All],[Category]]&amp;Results__5[[#All],[Name]],0),MATCH(athlete_entries[[#Headers],[Result]],Results__5[#Headers],0)),"0. None")</f>
        <v>0. None</v>
      </c>
      <c r="J834" s="1" t="str">
        <f>IF(AND(athlete_entries[[#This Row],[Result]]="2. Silver",K834=2),"0. None",IF(AND(athlete_entries[[#This Row],[Result]]="3. Bronze",K834=3),"0. None",athlete_entries[[#This Row],[Result]]))</f>
        <v>0. None</v>
      </c>
      <c r="K834" s="1">
        <f>INDEX(Categories_and_entries__2[[#All],[Category]:[Entries]],MATCH(athlete_entries[[#This Row],[CATEGORY]],Categories_and_entries__2[[#All],[Category]],0),MATCH("Entries",Categories_and_entries__2[[#Headers],[Category]:[Entries]],0))</f>
        <v>13</v>
      </c>
      <c r="L834" s="1">
        <f>COUNTIFS(athlete_entries[CATEGORY],athlete_entries[[#This Row],[CATEGORY]],athlete_entries[Club Full],athlete_entries[[#This Row],[Club Full]])</f>
        <v>1</v>
      </c>
      <c r="M834" s="1" t="str">
        <f>INDEX(Participation_Count_Clubs__24[#All],MATCH(athlete_entries[[#This Row],[Club Full]],Participation_Count_Clubs__24[[#All],[Club Full]],0),MATCH("Club Size Entries",Participation_Count_Clubs__24[#Headers],0))</f>
        <v>L</v>
      </c>
    </row>
    <row r="835" spans="1:13" x14ac:dyDescent="0.25">
      <c r="A835" t="s">
        <v>7</v>
      </c>
      <c r="B835" t="s">
        <v>603</v>
      </c>
      <c r="C835" t="s">
        <v>196</v>
      </c>
      <c r="D835" s="1" t="str">
        <f>VLOOKUP(athlete_entries[[#This Row],[CATEGORY]],Categories!$A$1:$F$106,2,FALSE)</f>
        <v>Individual</v>
      </c>
      <c r="E835" s="1" t="str">
        <f>VLOOKUP(athlete_entries[[#This Row],[CATEGORY]],Categories!$A$1:$F$106,3,FALSE)</f>
        <v>Patterns</v>
      </c>
      <c r="F835" s="1" t="str">
        <f>VLOOKUP(athlete_entries[[#This Row],[CATEGORY]],Categories!$A$1:$F$106,4,FALSE)</f>
        <v>Youth</v>
      </c>
      <c r="G835" s="1" t="str">
        <f>VLOOKUP(athlete_entries[[#This Row],[CATEGORY]],Categories!$A$1:$F$106,5,FALSE)</f>
        <v>Male</v>
      </c>
      <c r="H835" s="1" t="str">
        <f>VLOOKUP(athlete_entries[[#This Row],[CATEGORY]],Categories!$A$1:$F$106,6,FALSE)</f>
        <v>B G04-G01</v>
      </c>
      <c r="I835" s="1" t="str">
        <f t="array" ref="I835">_xlfn.IFNA(INDEX(Results__5[#All],MATCH(athlete_entries[[#This Row],[CATEGORY]]&amp;athlete_entries[[#This Row],[Name]],Results__5[[#All],[Category]]&amp;Results__5[[#All],[Name]],0),MATCH(athlete_entries[[#Headers],[Result]],Results__5[#Headers],0)),"0. None")</f>
        <v>0. None</v>
      </c>
      <c r="J835" s="1" t="str">
        <f>IF(AND(athlete_entries[[#This Row],[Result]]="2. Silver",K835=2),"0. None",IF(AND(athlete_entries[[#This Row],[Result]]="3. Bronze",K835=3),"0. None",athlete_entries[[#This Row],[Result]]))</f>
        <v>0. None</v>
      </c>
      <c r="K835" s="1">
        <f>INDEX(Categories_and_entries__2[[#All],[Category]:[Entries]],MATCH(athlete_entries[[#This Row],[CATEGORY]],Categories_and_entries__2[[#All],[Category]],0),MATCH("Entries",Categories_and_entries__2[[#Headers],[Category]:[Entries]],0))</f>
        <v>17</v>
      </c>
      <c r="L835" s="1">
        <f>COUNTIFS(athlete_entries[CATEGORY],athlete_entries[[#This Row],[CATEGORY]],athlete_entries[Club Full],athlete_entries[[#This Row],[Club Full]])</f>
        <v>1</v>
      </c>
      <c r="M835" s="1" t="str">
        <f>INDEX(Participation_Count_Clubs__24[#All],MATCH(athlete_entries[[#This Row],[Club Full]],Participation_Count_Clubs__24[[#All],[Club Full]],0),MATCH("Club Size Entries",Participation_Count_Clubs__24[#Headers],0))</f>
        <v>L</v>
      </c>
    </row>
    <row r="836" spans="1:13" x14ac:dyDescent="0.25">
      <c r="A836" t="s">
        <v>8</v>
      </c>
      <c r="B836" t="s">
        <v>520</v>
      </c>
      <c r="C836" t="s">
        <v>196</v>
      </c>
      <c r="D836" s="1" t="str">
        <f>VLOOKUP(athlete_entries[[#This Row],[CATEGORY]],Categories!$A$1:$F$106,2,FALSE)</f>
        <v>Individual</v>
      </c>
      <c r="E836" s="1" t="str">
        <f>VLOOKUP(athlete_entries[[#This Row],[CATEGORY]],Categories!$A$1:$F$106,3,FALSE)</f>
        <v>Patterns</v>
      </c>
      <c r="F836" s="1" t="str">
        <f>VLOOKUP(athlete_entries[[#This Row],[CATEGORY]],Categories!$A$1:$F$106,4,FALSE)</f>
        <v>Youth</v>
      </c>
      <c r="G836" s="1" t="str">
        <f>VLOOKUP(athlete_entries[[#This Row],[CATEGORY]],Categories!$A$1:$F$106,5,FALSE)</f>
        <v>Male</v>
      </c>
      <c r="H836" s="1" t="str">
        <f>VLOOKUP(athlete_entries[[#This Row],[CATEGORY]],Categories!$A$1:$F$106,6,FALSE)</f>
        <v>B G04-G01</v>
      </c>
      <c r="I836" s="1" t="str">
        <f t="array" ref="I836">_xlfn.IFNA(INDEX(Results__5[#All],MATCH(athlete_entries[[#This Row],[CATEGORY]]&amp;athlete_entries[[#This Row],[Name]],Results__5[[#All],[Category]]&amp;Results__5[[#All],[Name]],0),MATCH(athlete_entries[[#Headers],[Result]],Results__5[#Headers],0)),"0. None")</f>
        <v>0. None</v>
      </c>
      <c r="J836" s="1" t="str">
        <f>IF(AND(athlete_entries[[#This Row],[Result]]="2. Silver",K836=2),"0. None",IF(AND(athlete_entries[[#This Row],[Result]]="3. Bronze",K836=3),"0. None",athlete_entries[[#This Row],[Result]]))</f>
        <v>0. None</v>
      </c>
      <c r="K836" s="1">
        <f>INDEX(Categories_and_entries__2[[#All],[Category]:[Entries]],MATCH(athlete_entries[[#This Row],[CATEGORY]],Categories_and_entries__2[[#All],[Category]],0),MATCH("Entries",Categories_and_entries__2[[#Headers],[Category]:[Entries]],0))</f>
        <v>19</v>
      </c>
      <c r="L836" s="1">
        <f>COUNTIFS(athlete_entries[CATEGORY],athlete_entries[[#This Row],[CATEGORY]],athlete_entries[Club Full],athlete_entries[[#This Row],[Club Full]])</f>
        <v>1</v>
      </c>
      <c r="M836" s="1" t="str">
        <f>INDEX(Participation_Count_Clubs__24[#All],MATCH(athlete_entries[[#This Row],[Club Full]],Participation_Count_Clubs__24[[#All],[Club Full]],0),MATCH("Club Size Entries",Participation_Count_Clubs__24[#Headers],0))</f>
        <v>L</v>
      </c>
    </row>
    <row r="837" spans="1:13" x14ac:dyDescent="0.25">
      <c r="A837" t="s">
        <v>11</v>
      </c>
      <c r="B837" t="s">
        <v>366</v>
      </c>
      <c r="C837" t="s">
        <v>196</v>
      </c>
      <c r="D837" s="1" t="str">
        <f>VLOOKUP(athlete_entries[[#This Row],[CATEGORY]],Categories!$A$1:$F$106,2,FALSE)</f>
        <v>Individual</v>
      </c>
      <c r="E837" s="1" t="str">
        <f>VLOOKUP(athlete_entries[[#This Row],[CATEGORY]],Categories!$A$1:$F$106,3,FALSE)</f>
        <v>Patterns</v>
      </c>
      <c r="F837" s="1" t="str">
        <f>VLOOKUP(athlete_entries[[#This Row],[CATEGORY]],Categories!$A$1:$F$106,4,FALSE)</f>
        <v>Youth</v>
      </c>
      <c r="G837" s="1" t="str">
        <f>VLOOKUP(athlete_entries[[#This Row],[CATEGORY]],Categories!$A$1:$F$106,5,FALSE)</f>
        <v>Male</v>
      </c>
      <c r="H837" s="1" t="str">
        <f>VLOOKUP(athlete_entries[[#This Row],[CATEGORY]],Categories!$A$1:$F$106,6,FALSE)</f>
        <v>C G10-G05</v>
      </c>
      <c r="I837" s="1" t="str">
        <f t="array" ref="I837">_xlfn.IFNA(INDEX(Results__5[#All],MATCH(athlete_entries[[#This Row],[CATEGORY]]&amp;athlete_entries[[#This Row],[Name]],Results__5[[#All],[Category]]&amp;Results__5[[#All],[Name]],0),MATCH(athlete_entries[[#Headers],[Result]],Results__5[#Headers],0)),"0. None")</f>
        <v>0. None</v>
      </c>
      <c r="J837" s="1" t="str">
        <f>IF(AND(athlete_entries[[#This Row],[Result]]="2. Silver",K837=2),"0. None",IF(AND(athlete_entries[[#This Row],[Result]]="3. Bronze",K837=3),"0. None",athlete_entries[[#This Row],[Result]]))</f>
        <v>0. None</v>
      </c>
      <c r="K837" s="1">
        <f>INDEX(Categories_and_entries__2[[#All],[Category]:[Entries]],MATCH(athlete_entries[[#This Row],[CATEGORY]],Categories_and_entries__2[[#All],[Category]],0),MATCH("Entries",Categories_and_entries__2[[#Headers],[Category]:[Entries]],0))</f>
        <v>22</v>
      </c>
      <c r="L837" s="1">
        <f>COUNTIFS(athlete_entries[CATEGORY],athlete_entries[[#This Row],[CATEGORY]],athlete_entries[Club Full],athlete_entries[[#This Row],[Club Full]])</f>
        <v>3</v>
      </c>
      <c r="M837" s="1" t="str">
        <f>INDEX(Participation_Count_Clubs__24[#All],MATCH(athlete_entries[[#This Row],[Club Full]],Participation_Count_Clubs__24[[#All],[Club Full]],0),MATCH("Club Size Entries",Participation_Count_Clubs__24[#Headers],0))</f>
        <v>L</v>
      </c>
    </row>
    <row r="838" spans="1:13" x14ac:dyDescent="0.25">
      <c r="A838" t="s">
        <v>11</v>
      </c>
      <c r="B838" t="s">
        <v>644</v>
      </c>
      <c r="C838" t="s">
        <v>196</v>
      </c>
      <c r="D838" s="1" t="str">
        <f>VLOOKUP(athlete_entries[[#This Row],[CATEGORY]],Categories!$A$1:$F$106,2,FALSE)</f>
        <v>Individual</v>
      </c>
      <c r="E838" s="1" t="str">
        <f>VLOOKUP(athlete_entries[[#This Row],[CATEGORY]],Categories!$A$1:$F$106,3,FALSE)</f>
        <v>Patterns</v>
      </c>
      <c r="F838" s="1" t="str">
        <f>VLOOKUP(athlete_entries[[#This Row],[CATEGORY]],Categories!$A$1:$F$106,4,FALSE)</f>
        <v>Youth</v>
      </c>
      <c r="G838" s="1" t="str">
        <f>VLOOKUP(athlete_entries[[#This Row],[CATEGORY]],Categories!$A$1:$F$106,5,FALSE)</f>
        <v>Male</v>
      </c>
      <c r="H838" s="1" t="str">
        <f>VLOOKUP(athlete_entries[[#This Row],[CATEGORY]],Categories!$A$1:$F$106,6,FALSE)</f>
        <v>C G10-G05</v>
      </c>
      <c r="I838" s="1" t="str">
        <f t="array" ref="I838">_xlfn.IFNA(INDEX(Results__5[#All],MATCH(athlete_entries[[#This Row],[CATEGORY]]&amp;athlete_entries[[#This Row],[Name]],Results__5[[#All],[Category]]&amp;Results__5[[#All],[Name]],0),MATCH(athlete_entries[[#Headers],[Result]],Results__5[#Headers],0)),"0. None")</f>
        <v>0. None</v>
      </c>
      <c r="J838" s="1" t="str">
        <f>IF(AND(athlete_entries[[#This Row],[Result]]="2. Silver",K838=2),"0. None",IF(AND(athlete_entries[[#This Row],[Result]]="3. Bronze",K838=3),"0. None",athlete_entries[[#This Row],[Result]]))</f>
        <v>0. None</v>
      </c>
      <c r="K838" s="1">
        <f>INDEX(Categories_and_entries__2[[#All],[Category]:[Entries]],MATCH(athlete_entries[[#This Row],[CATEGORY]],Categories_and_entries__2[[#All],[Category]],0),MATCH("Entries",Categories_and_entries__2[[#Headers],[Category]:[Entries]],0))</f>
        <v>22</v>
      </c>
      <c r="L838" s="1">
        <f>COUNTIFS(athlete_entries[CATEGORY],athlete_entries[[#This Row],[CATEGORY]],athlete_entries[Club Full],athlete_entries[[#This Row],[Club Full]])</f>
        <v>3</v>
      </c>
      <c r="M838" s="1" t="str">
        <f>INDEX(Participation_Count_Clubs__24[#All],MATCH(athlete_entries[[#This Row],[Club Full]],Participation_Count_Clubs__24[[#All],[Club Full]],0),MATCH("Club Size Entries",Participation_Count_Clubs__24[#Headers],0))</f>
        <v>L</v>
      </c>
    </row>
    <row r="839" spans="1:13" x14ac:dyDescent="0.25">
      <c r="A839" t="s">
        <v>11</v>
      </c>
      <c r="B839" t="s">
        <v>645</v>
      </c>
      <c r="C839" t="s">
        <v>196</v>
      </c>
      <c r="D839" s="1" t="str">
        <f>VLOOKUP(athlete_entries[[#This Row],[CATEGORY]],Categories!$A$1:$F$106,2,FALSE)</f>
        <v>Individual</v>
      </c>
      <c r="E839" s="1" t="str">
        <f>VLOOKUP(athlete_entries[[#This Row],[CATEGORY]],Categories!$A$1:$F$106,3,FALSE)</f>
        <v>Patterns</v>
      </c>
      <c r="F839" s="1" t="str">
        <f>VLOOKUP(athlete_entries[[#This Row],[CATEGORY]],Categories!$A$1:$F$106,4,FALSE)</f>
        <v>Youth</v>
      </c>
      <c r="G839" s="1" t="str">
        <f>VLOOKUP(athlete_entries[[#This Row],[CATEGORY]],Categories!$A$1:$F$106,5,FALSE)</f>
        <v>Male</v>
      </c>
      <c r="H839" s="1" t="str">
        <f>VLOOKUP(athlete_entries[[#This Row],[CATEGORY]],Categories!$A$1:$F$106,6,FALSE)</f>
        <v>C G10-G05</v>
      </c>
      <c r="I839" s="1" t="str">
        <f t="array" ref="I839">_xlfn.IFNA(INDEX(Results__5[#All],MATCH(athlete_entries[[#This Row],[CATEGORY]]&amp;athlete_entries[[#This Row],[Name]],Results__5[[#All],[Category]]&amp;Results__5[[#All],[Name]],0),MATCH(athlete_entries[[#Headers],[Result]],Results__5[#Headers],0)),"0. None")</f>
        <v>0. None</v>
      </c>
      <c r="J839" s="1" t="str">
        <f>IF(AND(athlete_entries[[#This Row],[Result]]="2. Silver",K839=2),"0. None",IF(AND(athlete_entries[[#This Row],[Result]]="3. Bronze",K839=3),"0. None",athlete_entries[[#This Row],[Result]]))</f>
        <v>0. None</v>
      </c>
      <c r="K839" s="1">
        <f>INDEX(Categories_and_entries__2[[#All],[Category]:[Entries]],MATCH(athlete_entries[[#This Row],[CATEGORY]],Categories_and_entries__2[[#All],[Category]],0),MATCH("Entries",Categories_and_entries__2[[#Headers],[Category]:[Entries]],0))</f>
        <v>22</v>
      </c>
      <c r="L839" s="1">
        <f>COUNTIFS(athlete_entries[CATEGORY],athlete_entries[[#This Row],[CATEGORY]],athlete_entries[Club Full],athlete_entries[[#This Row],[Club Full]])</f>
        <v>3</v>
      </c>
      <c r="M839" s="1" t="str">
        <f>INDEX(Participation_Count_Clubs__24[#All],MATCH(athlete_entries[[#This Row],[Club Full]],Participation_Count_Clubs__24[[#All],[Club Full]],0),MATCH("Club Size Entries",Participation_Count_Clubs__24[#Headers],0))</f>
        <v>L</v>
      </c>
    </row>
    <row r="840" spans="1:13" x14ac:dyDescent="0.25">
      <c r="A840" t="s">
        <v>16</v>
      </c>
      <c r="B840" t="s">
        <v>195</v>
      </c>
      <c r="C840" t="s">
        <v>196</v>
      </c>
      <c r="D840" s="1" t="str">
        <f>VLOOKUP(athlete_entries[[#This Row],[CATEGORY]],Categories!$A$1:$F$106,2,FALSE)</f>
        <v>Individual</v>
      </c>
      <c r="E840" s="1" t="str">
        <f>VLOOKUP(athlete_entries[[#This Row],[CATEGORY]],Categories!$A$1:$F$106,3,FALSE)</f>
        <v>Patterns</v>
      </c>
      <c r="F840" s="1" t="str">
        <f>VLOOKUP(athlete_entries[[#This Row],[CATEGORY]],Categories!$A$1:$F$106,4,FALSE)</f>
        <v>Junior</v>
      </c>
      <c r="G840" s="1" t="str">
        <f>VLOOKUP(athlete_entries[[#This Row],[CATEGORY]],Categories!$A$1:$F$106,5,FALSE)</f>
        <v>Male</v>
      </c>
      <c r="H840" s="1" t="str">
        <f>VLOOKUP(athlete_entries[[#This Row],[CATEGORY]],Categories!$A$1:$F$106,6,FALSE)</f>
        <v>A D01-D06</v>
      </c>
      <c r="I840" s="1" t="str">
        <f t="array" ref="I840">_xlfn.IFNA(INDEX(Results__5[#All],MATCH(athlete_entries[[#This Row],[CATEGORY]]&amp;athlete_entries[[#This Row],[Name]],Results__5[[#All],[Category]]&amp;Results__5[[#All],[Name]],0),MATCH(athlete_entries[[#Headers],[Result]],Results__5[#Headers],0)),"0. None")</f>
        <v>0. None</v>
      </c>
      <c r="J840" s="1" t="str">
        <f>IF(AND(athlete_entries[[#This Row],[Result]]="2. Silver",K840=2),"0. None",IF(AND(athlete_entries[[#This Row],[Result]]="3. Bronze",K840=3),"0. None",athlete_entries[[#This Row],[Result]]))</f>
        <v>0. None</v>
      </c>
      <c r="K840" s="1">
        <f>INDEX(Categories_and_entries__2[[#All],[Category]:[Entries]],MATCH(athlete_entries[[#This Row],[CATEGORY]],Categories_and_entries__2[[#All],[Category]],0),MATCH("Entries",Categories_and_entries__2[[#Headers],[Category]:[Entries]],0))</f>
        <v>26</v>
      </c>
      <c r="L840" s="1">
        <f>COUNTIFS(athlete_entries[CATEGORY],athlete_entries[[#This Row],[CATEGORY]],athlete_entries[Club Full],athlete_entries[[#This Row],[Club Full]])</f>
        <v>2</v>
      </c>
      <c r="M840" s="1" t="str">
        <f>INDEX(Participation_Count_Clubs__24[#All],MATCH(athlete_entries[[#This Row],[Club Full]],Participation_Count_Clubs__24[[#All],[Club Full]],0),MATCH("Club Size Entries",Participation_Count_Clubs__24[#Headers],0))</f>
        <v>L</v>
      </c>
    </row>
    <row r="841" spans="1:13" x14ac:dyDescent="0.25">
      <c r="A841" t="s">
        <v>16</v>
      </c>
      <c r="B841" t="s">
        <v>372</v>
      </c>
      <c r="C841" t="s">
        <v>196</v>
      </c>
      <c r="D841" s="1" t="str">
        <f>VLOOKUP(athlete_entries[[#This Row],[CATEGORY]],Categories!$A$1:$F$106,2,FALSE)</f>
        <v>Individual</v>
      </c>
      <c r="E841" s="1" t="str">
        <f>VLOOKUP(athlete_entries[[#This Row],[CATEGORY]],Categories!$A$1:$F$106,3,FALSE)</f>
        <v>Patterns</v>
      </c>
      <c r="F841" s="1" t="str">
        <f>VLOOKUP(athlete_entries[[#This Row],[CATEGORY]],Categories!$A$1:$F$106,4,FALSE)</f>
        <v>Junior</v>
      </c>
      <c r="G841" s="1" t="str">
        <f>VLOOKUP(athlete_entries[[#This Row],[CATEGORY]],Categories!$A$1:$F$106,5,FALSE)</f>
        <v>Male</v>
      </c>
      <c r="H841" s="1" t="str">
        <f>VLOOKUP(athlete_entries[[#This Row],[CATEGORY]],Categories!$A$1:$F$106,6,FALSE)</f>
        <v>A D01-D06</v>
      </c>
      <c r="I841" s="1" t="str">
        <f t="array" ref="I841">_xlfn.IFNA(INDEX(Results__5[#All],MATCH(athlete_entries[[#This Row],[CATEGORY]]&amp;athlete_entries[[#This Row],[Name]],Results__5[[#All],[Category]]&amp;Results__5[[#All],[Name]],0),MATCH(athlete_entries[[#Headers],[Result]],Results__5[#Headers],0)),"0. None")</f>
        <v>0. None</v>
      </c>
      <c r="J841" s="1" t="str">
        <f>IF(AND(athlete_entries[[#This Row],[Result]]="2. Silver",K841=2),"0. None",IF(AND(athlete_entries[[#This Row],[Result]]="3. Bronze",K841=3),"0. None",athlete_entries[[#This Row],[Result]]))</f>
        <v>0. None</v>
      </c>
      <c r="K841" s="1">
        <f>INDEX(Categories_and_entries__2[[#All],[Category]:[Entries]],MATCH(athlete_entries[[#This Row],[CATEGORY]],Categories_and_entries__2[[#All],[Category]],0),MATCH("Entries",Categories_and_entries__2[[#Headers],[Category]:[Entries]],0))</f>
        <v>26</v>
      </c>
      <c r="L841" s="1">
        <f>COUNTIFS(athlete_entries[CATEGORY],athlete_entries[[#This Row],[CATEGORY]],athlete_entries[Club Full],athlete_entries[[#This Row],[Club Full]])</f>
        <v>2</v>
      </c>
      <c r="M841" s="1" t="str">
        <f>INDEX(Participation_Count_Clubs__24[#All],MATCH(athlete_entries[[#This Row],[Club Full]],Participation_Count_Clubs__24[[#All],[Club Full]],0),MATCH("Club Size Entries",Participation_Count_Clubs__24[#Headers],0))</f>
        <v>L</v>
      </c>
    </row>
    <row r="842" spans="1:13" x14ac:dyDescent="0.25">
      <c r="A842" t="s">
        <v>17</v>
      </c>
      <c r="B842" t="s">
        <v>376</v>
      </c>
      <c r="C842" t="s">
        <v>196</v>
      </c>
      <c r="D842" s="1" t="str">
        <f>VLOOKUP(athlete_entries[[#This Row],[CATEGORY]],Categories!$A$1:$F$106,2,FALSE)</f>
        <v>Individual</v>
      </c>
      <c r="E842" s="1" t="str">
        <f>VLOOKUP(athlete_entries[[#This Row],[CATEGORY]],Categories!$A$1:$F$106,3,FALSE)</f>
        <v>Patterns</v>
      </c>
      <c r="F842" s="1" t="str">
        <f>VLOOKUP(athlete_entries[[#This Row],[CATEGORY]],Categories!$A$1:$F$106,4,FALSE)</f>
        <v>Junior</v>
      </c>
      <c r="G842" s="1" t="str">
        <f>VLOOKUP(athlete_entries[[#This Row],[CATEGORY]],Categories!$A$1:$F$106,5,FALSE)</f>
        <v>Male</v>
      </c>
      <c r="H842" s="1" t="str">
        <f>VLOOKUP(athlete_entries[[#This Row],[CATEGORY]],Categories!$A$1:$F$106,6,FALSE)</f>
        <v>B G04-G01</v>
      </c>
      <c r="I842" s="1" t="str">
        <f t="array" ref="I842">_xlfn.IFNA(INDEX(Results__5[#All],MATCH(athlete_entries[[#This Row],[CATEGORY]]&amp;athlete_entries[[#This Row],[Name]],Results__5[[#All],[Category]]&amp;Results__5[[#All],[Name]],0),MATCH(athlete_entries[[#Headers],[Result]],Results__5[#Headers],0)),"0. None")</f>
        <v>0. None</v>
      </c>
      <c r="J842" s="1" t="str">
        <f>IF(AND(athlete_entries[[#This Row],[Result]]="2. Silver",K842=2),"0. None",IF(AND(athlete_entries[[#This Row],[Result]]="3. Bronze",K842=3),"0. None",athlete_entries[[#This Row],[Result]]))</f>
        <v>0. None</v>
      </c>
      <c r="K842" s="1">
        <f>INDEX(Categories_and_entries__2[[#All],[Category]:[Entries]],MATCH(athlete_entries[[#This Row],[CATEGORY]],Categories_and_entries__2[[#All],[Category]],0),MATCH("Entries",Categories_and_entries__2[[#Headers],[Category]:[Entries]],0))</f>
        <v>13</v>
      </c>
      <c r="L842" s="1">
        <f>COUNTIFS(athlete_entries[CATEGORY],athlete_entries[[#This Row],[CATEGORY]],athlete_entries[Club Full],athlete_entries[[#This Row],[Club Full]])</f>
        <v>1</v>
      </c>
      <c r="M842" s="1" t="str">
        <f>INDEX(Participation_Count_Clubs__24[#All],MATCH(athlete_entries[[#This Row],[Club Full]],Participation_Count_Clubs__24[[#All],[Club Full]],0),MATCH("Club Size Entries",Participation_Count_Clubs__24[#Headers],0))</f>
        <v>L</v>
      </c>
    </row>
    <row r="843" spans="1:13" x14ac:dyDescent="0.25">
      <c r="A843" t="s">
        <v>33</v>
      </c>
      <c r="B843" t="s">
        <v>684</v>
      </c>
      <c r="C843" t="s">
        <v>196</v>
      </c>
      <c r="D843" s="1" t="str">
        <f>VLOOKUP(athlete_entries[[#This Row],[CATEGORY]],Categories!$A$1:$F$106,2,FALSE)</f>
        <v>Individual</v>
      </c>
      <c r="E843" s="1" t="str">
        <f>VLOOKUP(athlete_entries[[#This Row],[CATEGORY]],Categories!$A$1:$F$106,3,FALSE)</f>
        <v>Patterns</v>
      </c>
      <c r="F843" s="1" t="str">
        <f>VLOOKUP(athlete_entries[[#This Row],[CATEGORY]],Categories!$A$1:$F$106,4,FALSE)</f>
        <v>Senior</v>
      </c>
      <c r="G843" s="1" t="str">
        <f>VLOOKUP(athlete_entries[[#This Row],[CATEGORY]],Categories!$A$1:$F$106,5,FALSE)</f>
        <v>Male</v>
      </c>
      <c r="H843" s="1" t="str">
        <f>VLOOKUP(athlete_entries[[#This Row],[CATEGORY]],Categories!$A$1:$F$106,6,FALSE)</f>
        <v>C G10-G05</v>
      </c>
      <c r="I843" s="1" t="str">
        <f t="array" ref="I843">_xlfn.IFNA(INDEX(Results__5[#All],MATCH(athlete_entries[[#This Row],[CATEGORY]]&amp;athlete_entries[[#This Row],[Name]],Results__5[[#All],[Category]]&amp;Results__5[[#All],[Name]],0),MATCH(athlete_entries[[#Headers],[Result]],Results__5[#Headers],0)),"0. None")</f>
        <v>0. None</v>
      </c>
      <c r="J843" s="1" t="str">
        <f>IF(AND(athlete_entries[[#This Row],[Result]]="2. Silver",K843=2),"0. None",IF(AND(athlete_entries[[#This Row],[Result]]="3. Bronze",K843=3),"0. None",athlete_entries[[#This Row],[Result]]))</f>
        <v>0. None</v>
      </c>
      <c r="K843" s="1">
        <f>INDEX(Categories_and_entries__2[[#All],[Category]:[Entries]],MATCH(athlete_entries[[#This Row],[CATEGORY]],Categories_and_entries__2[[#All],[Category]],0),MATCH("Entries",Categories_and_entries__2[[#Headers],[Category]:[Entries]],0))</f>
        <v>5</v>
      </c>
      <c r="L843" s="1">
        <f>COUNTIFS(athlete_entries[CATEGORY],athlete_entries[[#This Row],[CATEGORY]],athlete_entries[Club Full],athlete_entries[[#This Row],[Club Full]])</f>
        <v>1</v>
      </c>
      <c r="M843" s="1" t="str">
        <f>INDEX(Participation_Count_Clubs__24[#All],MATCH(athlete_entries[[#This Row],[Club Full]],Participation_Count_Clubs__24[[#All],[Club Full]],0),MATCH("Club Size Entries",Participation_Count_Clubs__24[#Headers],0))</f>
        <v>L</v>
      </c>
    </row>
    <row r="844" spans="1:13" x14ac:dyDescent="0.25">
      <c r="A844" t="s">
        <v>36</v>
      </c>
      <c r="B844" t="s">
        <v>366</v>
      </c>
      <c r="C844" t="s">
        <v>196</v>
      </c>
      <c r="D844" s="1" t="str">
        <f>VLOOKUP(athlete_entries[[#This Row],[CATEGORY]],Categories!$A$1:$F$106,2,FALSE)</f>
        <v>Individual</v>
      </c>
      <c r="E844" s="1" t="str">
        <f>VLOOKUP(athlete_entries[[#This Row],[CATEGORY]],Categories!$A$1:$F$106,3,FALSE)</f>
        <v>Patterns</v>
      </c>
      <c r="F844" s="1" t="str">
        <f>VLOOKUP(athlete_entries[[#This Row],[CATEGORY]],Categories!$A$1:$F$106,4,FALSE)</f>
        <v>Youth</v>
      </c>
      <c r="G844" s="1" t="str">
        <f>VLOOKUP(athlete_entries[[#This Row],[CATEGORY]],Categories!$A$1:$F$106,5,FALSE)</f>
        <v>Mixed</v>
      </c>
      <c r="H844" s="1" t="str">
        <f>VLOOKUP(athlete_entries[[#This Row],[CATEGORY]],Categories!$A$1:$F$106,6,FALSE)</f>
        <v>C G10-G05</v>
      </c>
      <c r="I844" s="1" t="str">
        <f t="array" ref="I844">_xlfn.IFNA(INDEX(Results__5[#All],MATCH(athlete_entries[[#This Row],[CATEGORY]]&amp;athlete_entries[[#This Row],[Name]],Results__5[[#All],[Category]]&amp;Results__5[[#All],[Name]],0),MATCH(athlete_entries[[#Headers],[Result]],Results__5[#Headers],0)),"0. None")</f>
        <v>0. None</v>
      </c>
      <c r="J844" s="1" t="str">
        <f>IF(AND(athlete_entries[[#This Row],[Result]]="2. Silver",K844=2),"0. None",IF(AND(athlete_entries[[#This Row],[Result]]="3. Bronze",K844=3),"0. None",athlete_entries[[#This Row],[Result]]))</f>
        <v>0. None</v>
      </c>
      <c r="K844" s="1">
        <f>INDEX(Categories_and_entries__2[[#All],[Category]:[Entries]],MATCH(athlete_entries[[#This Row],[CATEGORY]],Categories_and_entries__2[[#All],[Category]],0),MATCH("Entries",Categories_and_entries__2[[#Headers],[Category]:[Entries]],0))</f>
        <v>95</v>
      </c>
      <c r="L844" s="1">
        <f>COUNTIFS(athlete_entries[CATEGORY],athlete_entries[[#This Row],[CATEGORY]],athlete_entries[Club Full],athlete_entries[[#This Row],[Club Full]])</f>
        <v>4</v>
      </c>
      <c r="M844" s="1" t="str">
        <f>INDEX(Participation_Count_Clubs__24[#All],MATCH(athlete_entries[[#This Row],[Club Full]],Participation_Count_Clubs__24[[#All],[Club Full]],0),MATCH("Club Size Entries",Participation_Count_Clubs__24[#Headers],0))</f>
        <v>L</v>
      </c>
    </row>
    <row r="845" spans="1:13" x14ac:dyDescent="0.25">
      <c r="A845" t="s">
        <v>36</v>
      </c>
      <c r="B845" t="s">
        <v>644</v>
      </c>
      <c r="C845" t="s">
        <v>196</v>
      </c>
      <c r="D845" s="1" t="str">
        <f>VLOOKUP(athlete_entries[[#This Row],[CATEGORY]],Categories!$A$1:$F$106,2,FALSE)</f>
        <v>Individual</v>
      </c>
      <c r="E845" s="1" t="str">
        <f>VLOOKUP(athlete_entries[[#This Row],[CATEGORY]],Categories!$A$1:$F$106,3,FALSE)</f>
        <v>Patterns</v>
      </c>
      <c r="F845" s="1" t="str">
        <f>VLOOKUP(athlete_entries[[#This Row],[CATEGORY]],Categories!$A$1:$F$106,4,FALSE)</f>
        <v>Youth</v>
      </c>
      <c r="G845" s="1" t="str">
        <f>VLOOKUP(athlete_entries[[#This Row],[CATEGORY]],Categories!$A$1:$F$106,5,FALSE)</f>
        <v>Mixed</v>
      </c>
      <c r="H845" s="1" t="str">
        <f>VLOOKUP(athlete_entries[[#This Row],[CATEGORY]],Categories!$A$1:$F$106,6,FALSE)</f>
        <v>C G10-G05</v>
      </c>
      <c r="I845" s="1" t="str">
        <f t="array" ref="I845">_xlfn.IFNA(INDEX(Results__5[#All],MATCH(athlete_entries[[#This Row],[CATEGORY]]&amp;athlete_entries[[#This Row],[Name]],Results__5[[#All],[Category]]&amp;Results__5[[#All],[Name]],0),MATCH(athlete_entries[[#Headers],[Result]],Results__5[#Headers],0)),"0. None")</f>
        <v>0. None</v>
      </c>
      <c r="J845" s="1" t="str">
        <f>IF(AND(athlete_entries[[#This Row],[Result]]="2. Silver",K845=2),"0. None",IF(AND(athlete_entries[[#This Row],[Result]]="3. Bronze",K845=3),"0. None",athlete_entries[[#This Row],[Result]]))</f>
        <v>0. None</v>
      </c>
      <c r="K845" s="1">
        <f>INDEX(Categories_and_entries__2[[#All],[Category]:[Entries]],MATCH(athlete_entries[[#This Row],[CATEGORY]],Categories_and_entries__2[[#All],[Category]],0),MATCH("Entries",Categories_and_entries__2[[#Headers],[Category]:[Entries]],0))</f>
        <v>95</v>
      </c>
      <c r="L845" s="1">
        <f>COUNTIFS(athlete_entries[CATEGORY],athlete_entries[[#This Row],[CATEGORY]],athlete_entries[Club Full],athlete_entries[[#This Row],[Club Full]])</f>
        <v>4</v>
      </c>
      <c r="M845" s="1" t="str">
        <f>INDEX(Participation_Count_Clubs__24[#All],MATCH(athlete_entries[[#This Row],[Club Full]],Participation_Count_Clubs__24[[#All],[Club Full]],0),MATCH("Club Size Entries",Participation_Count_Clubs__24[#Headers],0))</f>
        <v>L</v>
      </c>
    </row>
    <row r="846" spans="1:13" x14ac:dyDescent="0.25">
      <c r="A846" t="s">
        <v>36</v>
      </c>
      <c r="B846" t="s">
        <v>582</v>
      </c>
      <c r="C846" t="s">
        <v>196</v>
      </c>
      <c r="D846" s="1" t="str">
        <f>VLOOKUP(athlete_entries[[#This Row],[CATEGORY]],Categories!$A$1:$F$106,2,FALSE)</f>
        <v>Individual</v>
      </c>
      <c r="E846" s="1" t="str">
        <f>VLOOKUP(athlete_entries[[#This Row],[CATEGORY]],Categories!$A$1:$F$106,3,FALSE)</f>
        <v>Patterns</v>
      </c>
      <c r="F846" s="1" t="str">
        <f>VLOOKUP(athlete_entries[[#This Row],[CATEGORY]],Categories!$A$1:$F$106,4,FALSE)</f>
        <v>Youth</v>
      </c>
      <c r="G846" s="1" t="str">
        <f>VLOOKUP(athlete_entries[[#This Row],[CATEGORY]],Categories!$A$1:$F$106,5,FALSE)</f>
        <v>Mixed</v>
      </c>
      <c r="H846" s="1" t="str">
        <f>VLOOKUP(athlete_entries[[#This Row],[CATEGORY]],Categories!$A$1:$F$106,6,FALSE)</f>
        <v>C G10-G05</v>
      </c>
      <c r="I846" s="1" t="str">
        <f t="array" ref="I846">_xlfn.IFNA(INDEX(Results__5[#All],MATCH(athlete_entries[[#This Row],[CATEGORY]]&amp;athlete_entries[[#This Row],[Name]],Results__5[[#All],[Category]]&amp;Results__5[[#All],[Name]],0),MATCH(athlete_entries[[#Headers],[Result]],Results__5[#Headers],0)),"0. None")</f>
        <v>0. None</v>
      </c>
      <c r="J846" s="1" t="str">
        <f>IF(AND(athlete_entries[[#This Row],[Result]]="2. Silver",K846=2),"0. None",IF(AND(athlete_entries[[#This Row],[Result]]="3. Bronze",K846=3),"0. None",athlete_entries[[#This Row],[Result]]))</f>
        <v>0. None</v>
      </c>
      <c r="K846" s="1">
        <f>INDEX(Categories_and_entries__2[[#All],[Category]:[Entries]],MATCH(athlete_entries[[#This Row],[CATEGORY]],Categories_and_entries__2[[#All],[Category]],0),MATCH("Entries",Categories_and_entries__2[[#Headers],[Category]:[Entries]],0))</f>
        <v>95</v>
      </c>
      <c r="L846" s="1">
        <f>COUNTIFS(athlete_entries[CATEGORY],athlete_entries[[#This Row],[CATEGORY]],athlete_entries[Club Full],athlete_entries[[#This Row],[Club Full]])</f>
        <v>4</v>
      </c>
      <c r="M846" s="1" t="str">
        <f>INDEX(Participation_Count_Clubs__24[#All],MATCH(athlete_entries[[#This Row],[Club Full]],Participation_Count_Clubs__24[[#All],[Club Full]],0),MATCH("Club Size Entries",Participation_Count_Clubs__24[#Headers],0))</f>
        <v>L</v>
      </c>
    </row>
    <row r="847" spans="1:13" x14ac:dyDescent="0.25">
      <c r="A847" t="s">
        <v>36</v>
      </c>
      <c r="B847" t="s">
        <v>645</v>
      </c>
      <c r="C847" t="s">
        <v>196</v>
      </c>
      <c r="D847" s="1" t="str">
        <f>VLOOKUP(athlete_entries[[#This Row],[CATEGORY]],Categories!$A$1:$F$106,2,FALSE)</f>
        <v>Individual</v>
      </c>
      <c r="E847" s="1" t="str">
        <f>VLOOKUP(athlete_entries[[#This Row],[CATEGORY]],Categories!$A$1:$F$106,3,FALSE)</f>
        <v>Patterns</v>
      </c>
      <c r="F847" s="1" t="str">
        <f>VLOOKUP(athlete_entries[[#This Row],[CATEGORY]],Categories!$A$1:$F$106,4,FALSE)</f>
        <v>Youth</v>
      </c>
      <c r="G847" s="1" t="str">
        <f>VLOOKUP(athlete_entries[[#This Row],[CATEGORY]],Categories!$A$1:$F$106,5,FALSE)</f>
        <v>Mixed</v>
      </c>
      <c r="H847" s="1" t="str">
        <f>VLOOKUP(athlete_entries[[#This Row],[CATEGORY]],Categories!$A$1:$F$106,6,FALSE)</f>
        <v>C G10-G05</v>
      </c>
      <c r="I847" s="1" t="str">
        <f t="array" ref="I847">_xlfn.IFNA(INDEX(Results__5[#All],MATCH(athlete_entries[[#This Row],[CATEGORY]]&amp;athlete_entries[[#This Row],[Name]],Results__5[[#All],[Category]]&amp;Results__5[[#All],[Name]],0),MATCH(athlete_entries[[#Headers],[Result]],Results__5[#Headers],0)),"0. None")</f>
        <v>0. None</v>
      </c>
      <c r="J847" s="1" t="str">
        <f>IF(AND(athlete_entries[[#This Row],[Result]]="2. Silver",K847=2),"0. None",IF(AND(athlete_entries[[#This Row],[Result]]="3. Bronze",K847=3),"0. None",athlete_entries[[#This Row],[Result]]))</f>
        <v>0. None</v>
      </c>
      <c r="K847" s="1">
        <f>INDEX(Categories_and_entries__2[[#All],[Category]:[Entries]],MATCH(athlete_entries[[#This Row],[CATEGORY]],Categories_and_entries__2[[#All],[Category]],0),MATCH("Entries",Categories_and_entries__2[[#Headers],[Category]:[Entries]],0))</f>
        <v>95</v>
      </c>
      <c r="L847" s="1">
        <f>COUNTIFS(athlete_entries[CATEGORY],athlete_entries[[#This Row],[CATEGORY]],athlete_entries[Club Full],athlete_entries[[#This Row],[Club Full]])</f>
        <v>4</v>
      </c>
      <c r="M847" s="1" t="str">
        <f>INDEX(Participation_Count_Clubs__24[#All],MATCH(athlete_entries[[#This Row],[Club Full]],Participation_Count_Clubs__24[[#All],[Club Full]],0),MATCH("Club Size Entries",Participation_Count_Clubs__24[#Headers],0))</f>
        <v>L</v>
      </c>
    </row>
    <row r="848" spans="1:13" x14ac:dyDescent="0.25">
      <c r="A848" t="s">
        <v>40</v>
      </c>
      <c r="B848" t="s">
        <v>231</v>
      </c>
      <c r="C848" t="s">
        <v>196</v>
      </c>
      <c r="D848" s="1" t="str">
        <f>VLOOKUP(athlete_entries[[#This Row],[CATEGORY]],Categories!$A$1:$F$106,2,FALSE)</f>
        <v>Individual</v>
      </c>
      <c r="E848" s="1" t="str">
        <f>VLOOKUP(athlete_entries[[#This Row],[CATEGORY]],Categories!$A$1:$F$106,3,FALSE)</f>
        <v>Sparring</v>
      </c>
      <c r="F848" s="1" t="str">
        <f>VLOOKUP(athlete_entries[[#This Row],[CATEGORY]],Categories!$A$1:$F$106,4,FALSE)</f>
        <v>Youth</v>
      </c>
      <c r="G848" s="1" t="str">
        <f>VLOOKUP(athlete_entries[[#This Row],[CATEGORY]],Categories!$A$1:$F$106,5,FALSE)</f>
        <v>Female</v>
      </c>
      <c r="H848" s="1" t="str">
        <f>VLOOKUP(athlete_entries[[#This Row],[CATEGORY]],Categories!$A$1:$F$106,6,FALSE)</f>
        <v>A D01-D06</v>
      </c>
      <c r="I848" s="1" t="str">
        <f t="array" ref="I848">_xlfn.IFNA(INDEX(Results__5[#All],MATCH(athlete_entries[[#This Row],[CATEGORY]]&amp;athlete_entries[[#This Row],[Name]],Results__5[[#All],[Category]]&amp;Results__5[[#All],[Name]],0),MATCH(athlete_entries[[#Headers],[Result]],Results__5[#Headers],0)),"0. None")</f>
        <v>0. None</v>
      </c>
      <c r="J848" s="1" t="str">
        <f>IF(AND(athlete_entries[[#This Row],[Result]]="2. Silver",K848=2),"0. None",IF(AND(athlete_entries[[#This Row],[Result]]="3. Bronze",K848=3),"0. None",athlete_entries[[#This Row],[Result]]))</f>
        <v>0. None</v>
      </c>
      <c r="K848" s="1">
        <f>INDEX(Categories_and_entries__2[[#All],[Category]:[Entries]],MATCH(athlete_entries[[#This Row],[CATEGORY]],Categories_and_entries__2[[#All],[Category]],0),MATCH("Entries",Categories_and_entries__2[[#Headers],[Category]:[Entries]],0))</f>
        <v>5</v>
      </c>
      <c r="L848" s="1">
        <f>COUNTIFS(athlete_entries[CATEGORY],athlete_entries[[#This Row],[CATEGORY]],athlete_entries[Club Full],athlete_entries[[#This Row],[Club Full]])</f>
        <v>1</v>
      </c>
      <c r="M848" s="1" t="str">
        <f>INDEX(Participation_Count_Clubs__24[#All],MATCH(athlete_entries[[#This Row],[Club Full]],Participation_Count_Clubs__24[[#All],[Club Full]],0),MATCH("Club Size Entries",Participation_Count_Clubs__24[#Headers],0))</f>
        <v>L</v>
      </c>
    </row>
    <row r="849" spans="1:13" x14ac:dyDescent="0.25">
      <c r="A849" t="s">
        <v>43</v>
      </c>
      <c r="B849" t="s">
        <v>562</v>
      </c>
      <c r="C849" t="s">
        <v>196</v>
      </c>
      <c r="D849" s="1" t="str">
        <f>VLOOKUP(athlete_entries[[#This Row],[CATEGORY]],Categories!$A$1:$F$106,2,FALSE)</f>
        <v>Individual</v>
      </c>
      <c r="E849" s="1" t="str">
        <f>VLOOKUP(athlete_entries[[#This Row],[CATEGORY]],Categories!$A$1:$F$106,3,FALSE)</f>
        <v>Sparring</v>
      </c>
      <c r="F849" s="1" t="str">
        <f>VLOOKUP(athlete_entries[[#This Row],[CATEGORY]],Categories!$A$1:$F$106,4,FALSE)</f>
        <v>Youth</v>
      </c>
      <c r="G849" s="1" t="str">
        <f>VLOOKUP(athlete_entries[[#This Row],[CATEGORY]],Categories!$A$1:$F$106,5,FALSE)</f>
        <v>Female</v>
      </c>
      <c r="H849" s="1" t="str">
        <f>VLOOKUP(athlete_entries[[#This Row],[CATEGORY]],Categories!$A$1:$F$106,6,FALSE)</f>
        <v>B G04-G01</v>
      </c>
      <c r="I849" s="1" t="str">
        <f t="array" ref="I849">_xlfn.IFNA(INDEX(Results__5[#All],MATCH(athlete_entries[[#This Row],[CATEGORY]]&amp;athlete_entries[[#This Row],[Name]],Results__5[[#All],[Category]]&amp;Results__5[[#All],[Name]],0),MATCH(athlete_entries[[#Headers],[Result]],Results__5[#Headers],0)),"0. None")</f>
        <v>0. None</v>
      </c>
      <c r="J849" s="1" t="str">
        <f>IF(AND(athlete_entries[[#This Row],[Result]]="2. Silver",K849=2),"0. None",IF(AND(athlete_entries[[#This Row],[Result]]="3. Bronze",K849=3),"0. None",athlete_entries[[#This Row],[Result]]))</f>
        <v>0. None</v>
      </c>
      <c r="K849" s="1">
        <f>INDEX(Categories_and_entries__2[[#All],[Category]:[Entries]],MATCH(athlete_entries[[#This Row],[CATEGORY]],Categories_and_entries__2[[#All],[Category]],0),MATCH("Entries",Categories_and_entries__2[[#Headers],[Category]:[Entries]],0))</f>
        <v>7</v>
      </c>
      <c r="L849" s="1">
        <f>COUNTIFS(athlete_entries[CATEGORY],athlete_entries[[#This Row],[CATEGORY]],athlete_entries[Club Full],athlete_entries[[#This Row],[Club Full]])</f>
        <v>1</v>
      </c>
      <c r="M849" s="1" t="str">
        <f>INDEX(Participation_Count_Clubs__24[#All],MATCH(athlete_entries[[#This Row],[Club Full]],Participation_Count_Clubs__24[[#All],[Club Full]],0),MATCH("Club Size Entries",Participation_Count_Clubs__24[#Headers],0))</f>
        <v>L</v>
      </c>
    </row>
    <row r="850" spans="1:13" x14ac:dyDescent="0.25">
      <c r="A850" t="s">
        <v>47</v>
      </c>
      <c r="B850" t="s">
        <v>582</v>
      </c>
      <c r="C850" t="s">
        <v>196</v>
      </c>
      <c r="D850" s="1" t="str">
        <f>VLOOKUP(athlete_entries[[#This Row],[CATEGORY]],Categories!$A$1:$F$106,2,FALSE)</f>
        <v>Individual</v>
      </c>
      <c r="E850" s="1" t="str">
        <f>VLOOKUP(athlete_entries[[#This Row],[CATEGORY]],Categories!$A$1:$F$106,3,FALSE)</f>
        <v>Sparring</v>
      </c>
      <c r="F850" s="1" t="str">
        <f>VLOOKUP(athlete_entries[[#This Row],[CATEGORY]],Categories!$A$1:$F$106,4,FALSE)</f>
        <v>Youth</v>
      </c>
      <c r="G850" s="1" t="str">
        <f>VLOOKUP(athlete_entries[[#This Row],[CATEGORY]],Categories!$A$1:$F$106,5,FALSE)</f>
        <v>Female</v>
      </c>
      <c r="H850" s="1" t="str">
        <f>VLOOKUP(athlete_entries[[#This Row],[CATEGORY]],Categories!$A$1:$F$106,6,FALSE)</f>
        <v>C G10-G05</v>
      </c>
      <c r="I850" s="1" t="str">
        <f t="array" ref="I850">_xlfn.IFNA(INDEX(Results__5[#All],MATCH(athlete_entries[[#This Row],[CATEGORY]]&amp;athlete_entries[[#This Row],[Name]],Results__5[[#All],[Category]]&amp;Results__5[[#All],[Name]],0),MATCH(athlete_entries[[#Headers],[Result]],Results__5[#Headers],0)),"0. None")</f>
        <v>0. None</v>
      </c>
      <c r="J850" s="1" t="str">
        <f>IF(AND(athlete_entries[[#This Row],[Result]]="2. Silver",K850=2),"0. None",IF(AND(athlete_entries[[#This Row],[Result]]="3. Bronze",K850=3),"0. None",athlete_entries[[#This Row],[Result]]))</f>
        <v>0. None</v>
      </c>
      <c r="K850" s="1">
        <f>INDEX(Categories_and_entries__2[[#All],[Category]:[Entries]],MATCH(athlete_entries[[#This Row],[CATEGORY]],Categories_and_entries__2[[#All],[Category]],0),MATCH("Entries",Categories_and_entries__2[[#Headers],[Category]:[Entries]],0))</f>
        <v>10</v>
      </c>
      <c r="L850" s="1">
        <f>COUNTIFS(athlete_entries[CATEGORY],athlete_entries[[#This Row],[CATEGORY]],athlete_entries[Club Full],athlete_entries[[#This Row],[Club Full]])</f>
        <v>1</v>
      </c>
      <c r="M850" s="1" t="str">
        <f>INDEX(Participation_Count_Clubs__24[#All],MATCH(athlete_entries[[#This Row],[Club Full]],Participation_Count_Clubs__24[[#All],[Club Full]],0),MATCH("Club Size Entries",Participation_Count_Clubs__24[#Headers],0))</f>
        <v>L</v>
      </c>
    </row>
    <row r="851" spans="1:13" x14ac:dyDescent="0.25">
      <c r="A851" t="s">
        <v>48</v>
      </c>
      <c r="B851" t="s">
        <v>603</v>
      </c>
      <c r="C851" t="s">
        <v>196</v>
      </c>
      <c r="D851" s="1" t="str">
        <f>VLOOKUP(athlete_entries[[#This Row],[CATEGORY]],Categories!$A$1:$F$106,2,FALSE)</f>
        <v>Individual</v>
      </c>
      <c r="E851" s="1" t="str">
        <f>VLOOKUP(athlete_entries[[#This Row],[CATEGORY]],Categories!$A$1:$F$106,3,FALSE)</f>
        <v>Sparring</v>
      </c>
      <c r="F851" s="1" t="str">
        <f>VLOOKUP(athlete_entries[[#This Row],[CATEGORY]],Categories!$A$1:$F$106,4,FALSE)</f>
        <v>Youth</v>
      </c>
      <c r="G851" s="1" t="str">
        <f>VLOOKUP(athlete_entries[[#This Row],[CATEGORY]],Categories!$A$1:$F$106,5,FALSE)</f>
        <v>Male</v>
      </c>
      <c r="H851" s="1" t="str">
        <f>VLOOKUP(athlete_entries[[#This Row],[CATEGORY]],Categories!$A$1:$F$106,6,FALSE)</f>
        <v>A+B G04-D06</v>
      </c>
      <c r="I851" s="1" t="str">
        <f t="array" ref="I851">_xlfn.IFNA(INDEX(Results__5[#All],MATCH(athlete_entries[[#This Row],[CATEGORY]]&amp;athlete_entries[[#This Row],[Name]],Results__5[[#All],[Category]]&amp;Results__5[[#All],[Name]],0),MATCH(athlete_entries[[#Headers],[Result]],Results__5[#Headers],0)),"0. None")</f>
        <v>0. None</v>
      </c>
      <c r="J851" s="1" t="str">
        <f>IF(AND(athlete_entries[[#This Row],[Result]]="2. Silver",K851=2),"0. None",IF(AND(athlete_entries[[#This Row],[Result]]="3. Bronze",K851=3),"0. None",athlete_entries[[#This Row],[Result]]))</f>
        <v>0. None</v>
      </c>
      <c r="K851" s="1">
        <f>INDEX(Categories_and_entries__2[[#All],[Category]:[Entries]],MATCH(athlete_entries[[#This Row],[CATEGORY]],Categories_and_entries__2[[#All],[Category]],0),MATCH("Entries",Categories_and_entries__2[[#Headers],[Category]:[Entries]],0))</f>
        <v>12</v>
      </c>
      <c r="L851" s="1">
        <f>COUNTIFS(athlete_entries[CATEGORY],athlete_entries[[#This Row],[CATEGORY]],athlete_entries[Club Full],athlete_entries[[#This Row],[Club Full]])</f>
        <v>1</v>
      </c>
      <c r="M851" s="1" t="str">
        <f>INDEX(Participation_Count_Clubs__24[#All],MATCH(athlete_entries[[#This Row],[Club Full]],Participation_Count_Clubs__24[[#All],[Club Full]],0),MATCH("Club Size Entries",Participation_Count_Clubs__24[#Headers],0))</f>
        <v>L</v>
      </c>
    </row>
    <row r="852" spans="1:13" x14ac:dyDescent="0.25">
      <c r="A852" t="s">
        <v>52</v>
      </c>
      <c r="B852" t="s">
        <v>520</v>
      </c>
      <c r="C852" t="s">
        <v>196</v>
      </c>
      <c r="D852" s="1" t="str">
        <f>VLOOKUP(athlete_entries[[#This Row],[CATEGORY]],Categories!$A$1:$F$106,2,FALSE)</f>
        <v>Individual</v>
      </c>
      <c r="E852" s="1" t="str">
        <f>VLOOKUP(athlete_entries[[#This Row],[CATEGORY]],Categories!$A$1:$F$106,3,FALSE)</f>
        <v>Sparring</v>
      </c>
      <c r="F852" s="1" t="str">
        <f>VLOOKUP(athlete_entries[[#This Row],[CATEGORY]],Categories!$A$1:$F$106,4,FALSE)</f>
        <v>Youth</v>
      </c>
      <c r="G852" s="1" t="str">
        <f>VLOOKUP(athlete_entries[[#This Row],[CATEGORY]],Categories!$A$1:$F$106,5,FALSE)</f>
        <v>Male</v>
      </c>
      <c r="H852" s="1" t="str">
        <f>VLOOKUP(athlete_entries[[#This Row],[CATEGORY]],Categories!$A$1:$F$106,6,FALSE)</f>
        <v>B G04-G01</v>
      </c>
      <c r="I852" s="1" t="str">
        <f t="array" ref="I852">_xlfn.IFNA(INDEX(Results__5[#All],MATCH(athlete_entries[[#This Row],[CATEGORY]]&amp;athlete_entries[[#This Row],[Name]],Results__5[[#All],[Category]]&amp;Results__5[[#All],[Name]],0),MATCH(athlete_entries[[#Headers],[Result]],Results__5[#Headers],0)),"0. None")</f>
        <v>0. None</v>
      </c>
      <c r="J852" s="1" t="str">
        <f>IF(AND(athlete_entries[[#This Row],[Result]]="2. Silver",K852=2),"0. None",IF(AND(athlete_entries[[#This Row],[Result]]="3. Bronze",K852=3),"0. None",athlete_entries[[#This Row],[Result]]))</f>
        <v>0. None</v>
      </c>
      <c r="K852" s="1">
        <f>INDEX(Categories_and_entries__2[[#All],[Category]:[Entries]],MATCH(athlete_entries[[#This Row],[CATEGORY]],Categories_and_entries__2[[#All],[Category]],0),MATCH("Entries",Categories_and_entries__2[[#Headers],[Category]:[Entries]],0))</f>
        <v>6</v>
      </c>
      <c r="L852" s="1">
        <f>COUNTIFS(athlete_entries[CATEGORY],athlete_entries[[#This Row],[CATEGORY]],athlete_entries[Club Full],athlete_entries[[#This Row],[Club Full]])</f>
        <v>1</v>
      </c>
      <c r="M852" s="1" t="str">
        <f>INDEX(Participation_Count_Clubs__24[#All],MATCH(athlete_entries[[#This Row],[Club Full]],Participation_Count_Clubs__24[[#All],[Club Full]],0),MATCH("Club Size Entries",Participation_Count_Clubs__24[#Headers],0))</f>
        <v>L</v>
      </c>
    </row>
    <row r="853" spans="1:13" x14ac:dyDescent="0.25">
      <c r="A853" t="s">
        <v>53</v>
      </c>
      <c r="B853" t="s">
        <v>644</v>
      </c>
      <c r="C853" t="s">
        <v>196</v>
      </c>
      <c r="D853" s="1" t="str">
        <f>VLOOKUP(athlete_entries[[#This Row],[CATEGORY]],Categories!$A$1:$F$106,2,FALSE)</f>
        <v>Individual</v>
      </c>
      <c r="E853" s="1" t="str">
        <f>VLOOKUP(athlete_entries[[#This Row],[CATEGORY]],Categories!$A$1:$F$106,3,FALSE)</f>
        <v>Sparring</v>
      </c>
      <c r="F853" s="1" t="str">
        <f>VLOOKUP(athlete_entries[[#This Row],[CATEGORY]],Categories!$A$1:$F$106,4,FALSE)</f>
        <v>Youth</v>
      </c>
      <c r="G853" s="1" t="str">
        <f>VLOOKUP(athlete_entries[[#This Row],[CATEGORY]],Categories!$A$1:$F$106,5,FALSE)</f>
        <v>Male</v>
      </c>
      <c r="H853" s="1" t="str">
        <f>VLOOKUP(athlete_entries[[#This Row],[CATEGORY]],Categories!$A$1:$F$106,6,FALSE)</f>
        <v>C G10-G05</v>
      </c>
      <c r="I853" s="1" t="str">
        <f t="array" ref="I853">_xlfn.IFNA(INDEX(Results__5[#All],MATCH(athlete_entries[[#This Row],[CATEGORY]]&amp;athlete_entries[[#This Row],[Name]],Results__5[[#All],[Category]]&amp;Results__5[[#All],[Name]],0),MATCH(athlete_entries[[#Headers],[Result]],Results__5[#Headers],0)),"0. None")</f>
        <v>0. None</v>
      </c>
      <c r="J853" s="1" t="str">
        <f>IF(AND(athlete_entries[[#This Row],[Result]]="2. Silver",K853=2),"0. None",IF(AND(athlete_entries[[#This Row],[Result]]="3. Bronze",K853=3),"0. None",athlete_entries[[#This Row],[Result]]))</f>
        <v>0. None</v>
      </c>
      <c r="K853" s="1">
        <f>INDEX(Categories_and_entries__2[[#All],[Category]:[Entries]],MATCH(athlete_entries[[#This Row],[CATEGORY]],Categories_and_entries__2[[#All],[Category]],0),MATCH("Entries",Categories_and_entries__2[[#Headers],[Category]:[Entries]],0))</f>
        <v>15</v>
      </c>
      <c r="L853" s="1">
        <f>COUNTIFS(athlete_entries[CATEGORY],athlete_entries[[#This Row],[CATEGORY]],athlete_entries[Club Full],athlete_entries[[#This Row],[Club Full]])</f>
        <v>1</v>
      </c>
      <c r="M853" s="1" t="str">
        <f>INDEX(Participation_Count_Clubs__24[#All],MATCH(athlete_entries[[#This Row],[Club Full]],Participation_Count_Clubs__24[[#All],[Club Full]],0),MATCH("Club Size Entries",Participation_Count_Clubs__24[#Headers],0))</f>
        <v>L</v>
      </c>
    </row>
    <row r="854" spans="1:13" x14ac:dyDescent="0.25">
      <c r="A854" t="s">
        <v>55</v>
      </c>
      <c r="B854" t="s">
        <v>645</v>
      </c>
      <c r="C854" t="s">
        <v>196</v>
      </c>
      <c r="D854" s="1" t="str">
        <f>VLOOKUP(athlete_entries[[#This Row],[CATEGORY]],Categories!$A$1:$F$106,2,FALSE)</f>
        <v>Individual</v>
      </c>
      <c r="E854" s="1" t="str">
        <f>VLOOKUP(athlete_entries[[#This Row],[CATEGORY]],Categories!$A$1:$F$106,3,FALSE)</f>
        <v>Sparring</v>
      </c>
      <c r="F854" s="1" t="str">
        <f>VLOOKUP(athlete_entries[[#This Row],[CATEGORY]],Categories!$A$1:$F$106,4,FALSE)</f>
        <v>Youth</v>
      </c>
      <c r="G854" s="1" t="str">
        <f>VLOOKUP(athlete_entries[[#This Row],[CATEGORY]],Categories!$A$1:$F$106,5,FALSE)</f>
        <v>Male</v>
      </c>
      <c r="H854" s="1" t="str">
        <f>VLOOKUP(athlete_entries[[#This Row],[CATEGORY]],Categories!$A$1:$F$106,6,FALSE)</f>
        <v>C G10-G05</v>
      </c>
      <c r="I854" s="1" t="str">
        <f t="array" ref="I854">_xlfn.IFNA(INDEX(Results__5[#All],MATCH(athlete_entries[[#This Row],[CATEGORY]]&amp;athlete_entries[[#This Row],[Name]],Results__5[[#All],[Category]]&amp;Results__5[[#All],[Name]],0),MATCH(athlete_entries[[#Headers],[Result]],Results__5[#Headers],0)),"0. None")</f>
        <v>0. None</v>
      </c>
      <c r="J854" s="1" t="str">
        <f>IF(AND(athlete_entries[[#This Row],[Result]]="2. Silver",K854=2),"0. None",IF(AND(athlete_entries[[#This Row],[Result]]="3. Bronze",K854=3),"0. None",athlete_entries[[#This Row],[Result]]))</f>
        <v>0. None</v>
      </c>
      <c r="K854" s="1">
        <f>INDEX(Categories_and_entries__2[[#All],[Category]:[Entries]],MATCH(athlete_entries[[#This Row],[CATEGORY]],Categories_and_entries__2[[#All],[Category]],0),MATCH("Entries",Categories_and_entries__2[[#Headers],[Category]:[Entries]],0))</f>
        <v>18</v>
      </c>
      <c r="L854" s="1">
        <f>COUNTIFS(athlete_entries[CATEGORY],athlete_entries[[#This Row],[CATEGORY]],athlete_entries[Club Full],athlete_entries[[#This Row],[Club Full]])</f>
        <v>1</v>
      </c>
      <c r="M854" s="1" t="str">
        <f>INDEX(Participation_Count_Clubs__24[#All],MATCH(athlete_entries[[#This Row],[Club Full]],Participation_Count_Clubs__24[[#All],[Club Full]],0),MATCH("Club Size Entries",Participation_Count_Clubs__24[#Headers],0))</f>
        <v>L</v>
      </c>
    </row>
    <row r="855" spans="1:13" x14ac:dyDescent="0.25">
      <c r="A855" t="s">
        <v>58</v>
      </c>
      <c r="B855" t="s">
        <v>366</v>
      </c>
      <c r="C855" t="s">
        <v>196</v>
      </c>
      <c r="D855" s="1" t="str">
        <f>VLOOKUP(athlete_entries[[#This Row],[CATEGORY]],Categories!$A$1:$F$106,2,FALSE)</f>
        <v>Individual</v>
      </c>
      <c r="E855" s="1" t="str">
        <f>VLOOKUP(athlete_entries[[#This Row],[CATEGORY]],Categories!$A$1:$F$106,3,FALSE)</f>
        <v>Sparring</v>
      </c>
      <c r="F855" s="1" t="str">
        <f>VLOOKUP(athlete_entries[[#This Row],[CATEGORY]],Categories!$A$1:$F$106,4,FALSE)</f>
        <v>Youth</v>
      </c>
      <c r="G855" s="1" t="str">
        <f>VLOOKUP(athlete_entries[[#This Row],[CATEGORY]],Categories!$A$1:$F$106,5,FALSE)</f>
        <v>Male</v>
      </c>
      <c r="H855" s="1" t="str">
        <f>VLOOKUP(athlete_entries[[#This Row],[CATEGORY]],Categories!$A$1:$F$106,6,FALSE)</f>
        <v>C G10-G05</v>
      </c>
      <c r="I855" s="1" t="str">
        <f t="array" ref="I855">_xlfn.IFNA(INDEX(Results__5[#All],MATCH(athlete_entries[[#This Row],[CATEGORY]]&amp;athlete_entries[[#This Row],[Name]],Results__5[[#All],[Category]]&amp;Results__5[[#All],[Name]],0),MATCH(athlete_entries[[#Headers],[Result]],Results__5[#Headers],0)),"0. None")</f>
        <v>3. Bronze</v>
      </c>
      <c r="J855" s="1" t="str">
        <f>IF(AND(athlete_entries[[#This Row],[Result]]="2. Silver",K855=2),"0. None",IF(AND(athlete_entries[[#This Row],[Result]]="3. Bronze",K855=3),"0. None",athlete_entries[[#This Row],[Result]]))</f>
        <v>3. Bronze</v>
      </c>
      <c r="K855" s="1">
        <f>INDEX(Categories_and_entries__2[[#All],[Category]:[Entries]],MATCH(athlete_entries[[#This Row],[CATEGORY]],Categories_and_entries__2[[#All],[Category]],0),MATCH("Entries",Categories_and_entries__2[[#Headers],[Category]:[Entries]],0))</f>
        <v>4</v>
      </c>
      <c r="L855" s="1">
        <f>COUNTIFS(athlete_entries[CATEGORY],athlete_entries[[#This Row],[CATEGORY]],athlete_entries[Club Full],athlete_entries[[#This Row],[Club Full]])</f>
        <v>1</v>
      </c>
      <c r="M855" s="1" t="str">
        <f>INDEX(Participation_Count_Clubs__24[#All],MATCH(athlete_entries[[#This Row],[Club Full]],Participation_Count_Clubs__24[[#All],[Club Full]],0),MATCH("Club Size Entries",Participation_Count_Clubs__24[#Headers],0))</f>
        <v>L</v>
      </c>
    </row>
    <row r="856" spans="1:13" x14ac:dyDescent="0.25">
      <c r="A856" t="s">
        <v>68</v>
      </c>
      <c r="B856" t="s">
        <v>195</v>
      </c>
      <c r="C856" t="s">
        <v>196</v>
      </c>
      <c r="D856" s="1" t="str">
        <f>VLOOKUP(athlete_entries[[#This Row],[CATEGORY]],Categories!$A$1:$F$106,2,FALSE)</f>
        <v>Individual</v>
      </c>
      <c r="E856" s="1" t="str">
        <f>VLOOKUP(athlete_entries[[#This Row],[CATEGORY]],Categories!$A$1:$F$106,3,FALSE)</f>
        <v>Sparring</v>
      </c>
      <c r="F856" s="1" t="str">
        <f>VLOOKUP(athlete_entries[[#This Row],[CATEGORY]],Categories!$A$1:$F$106,4,FALSE)</f>
        <v>Junior</v>
      </c>
      <c r="G856" s="1" t="str">
        <f>VLOOKUP(athlete_entries[[#This Row],[CATEGORY]],Categories!$A$1:$F$106,5,FALSE)</f>
        <v>Male</v>
      </c>
      <c r="H856" s="1" t="str">
        <f>VLOOKUP(athlete_entries[[#This Row],[CATEGORY]],Categories!$A$1:$F$106,6,FALSE)</f>
        <v>A+B G04-D06</v>
      </c>
      <c r="I856" s="1" t="str">
        <f t="array" ref="I856">_xlfn.IFNA(INDEX(Results__5[#All],MATCH(athlete_entries[[#This Row],[CATEGORY]]&amp;athlete_entries[[#This Row],[Name]],Results__5[[#All],[Category]]&amp;Results__5[[#All],[Name]],0),MATCH(athlete_entries[[#Headers],[Result]],Results__5[#Headers],0)),"0. None")</f>
        <v>1. Gold</v>
      </c>
      <c r="J856" s="1" t="str">
        <f>IF(AND(athlete_entries[[#This Row],[Result]]="2. Silver",K856=2),"0. None",IF(AND(athlete_entries[[#This Row],[Result]]="3. Bronze",K856=3),"0. None",athlete_entries[[#This Row],[Result]]))</f>
        <v>1. Gold</v>
      </c>
      <c r="K856" s="1">
        <f>INDEX(Categories_and_entries__2[[#All],[Category]:[Entries]],MATCH(athlete_entries[[#This Row],[CATEGORY]],Categories_and_entries__2[[#All],[Category]],0),MATCH("Entries",Categories_and_entries__2[[#Headers],[Category]:[Entries]],0))</f>
        <v>5</v>
      </c>
      <c r="L856" s="1">
        <f>COUNTIFS(athlete_entries[CATEGORY],athlete_entries[[#This Row],[CATEGORY]],athlete_entries[Club Full],athlete_entries[[#This Row],[Club Full]])</f>
        <v>2</v>
      </c>
      <c r="M856" s="1" t="str">
        <f>INDEX(Participation_Count_Clubs__24[#All],MATCH(athlete_entries[[#This Row],[Club Full]],Participation_Count_Clubs__24[[#All],[Club Full]],0),MATCH("Club Size Entries",Participation_Count_Clubs__24[#Headers],0))</f>
        <v>L</v>
      </c>
    </row>
    <row r="857" spans="1:13" x14ac:dyDescent="0.25">
      <c r="A857" t="s">
        <v>68</v>
      </c>
      <c r="B857" t="s">
        <v>372</v>
      </c>
      <c r="C857" t="s">
        <v>196</v>
      </c>
      <c r="D857" s="1" t="str">
        <f>VLOOKUP(athlete_entries[[#This Row],[CATEGORY]],Categories!$A$1:$F$106,2,FALSE)</f>
        <v>Individual</v>
      </c>
      <c r="E857" s="1" t="str">
        <f>VLOOKUP(athlete_entries[[#This Row],[CATEGORY]],Categories!$A$1:$F$106,3,FALSE)</f>
        <v>Sparring</v>
      </c>
      <c r="F857" s="1" t="str">
        <f>VLOOKUP(athlete_entries[[#This Row],[CATEGORY]],Categories!$A$1:$F$106,4,FALSE)</f>
        <v>Junior</v>
      </c>
      <c r="G857" s="1" t="str">
        <f>VLOOKUP(athlete_entries[[#This Row],[CATEGORY]],Categories!$A$1:$F$106,5,FALSE)</f>
        <v>Male</v>
      </c>
      <c r="H857" s="1" t="str">
        <f>VLOOKUP(athlete_entries[[#This Row],[CATEGORY]],Categories!$A$1:$F$106,6,FALSE)</f>
        <v>A+B G04-D06</v>
      </c>
      <c r="I857" s="1" t="str">
        <f t="array" ref="I857">_xlfn.IFNA(INDEX(Results__5[#All],MATCH(athlete_entries[[#This Row],[CATEGORY]]&amp;athlete_entries[[#This Row],[Name]],Results__5[[#All],[Category]]&amp;Results__5[[#All],[Name]],0),MATCH(athlete_entries[[#Headers],[Result]],Results__5[#Headers],0)),"0. None")</f>
        <v>3. Bronze</v>
      </c>
      <c r="J857" s="1" t="str">
        <f>IF(AND(athlete_entries[[#This Row],[Result]]="2. Silver",K857=2),"0. None",IF(AND(athlete_entries[[#This Row],[Result]]="3. Bronze",K857=3),"0. None",athlete_entries[[#This Row],[Result]]))</f>
        <v>3. Bronze</v>
      </c>
      <c r="K857" s="1">
        <f>INDEX(Categories_and_entries__2[[#All],[Category]:[Entries]],MATCH(athlete_entries[[#This Row],[CATEGORY]],Categories_and_entries__2[[#All],[Category]],0),MATCH("Entries",Categories_and_entries__2[[#Headers],[Category]:[Entries]],0))</f>
        <v>5</v>
      </c>
      <c r="L857" s="1">
        <f>COUNTIFS(athlete_entries[CATEGORY],athlete_entries[[#This Row],[CATEGORY]],athlete_entries[Club Full],athlete_entries[[#This Row],[Club Full]])</f>
        <v>2</v>
      </c>
      <c r="M857" s="1" t="str">
        <f>INDEX(Participation_Count_Clubs__24[#All],MATCH(athlete_entries[[#This Row],[Club Full]],Participation_Count_Clubs__24[[#All],[Club Full]],0),MATCH("Club Size Entries",Participation_Count_Clubs__24[#Headers],0))</f>
        <v>L</v>
      </c>
    </row>
    <row r="858" spans="1:13" x14ac:dyDescent="0.25">
      <c r="A858" t="s">
        <v>76</v>
      </c>
      <c r="B858" t="s">
        <v>376</v>
      </c>
      <c r="C858" t="s">
        <v>196</v>
      </c>
      <c r="D858" s="1" t="str">
        <f>VLOOKUP(athlete_entries[[#This Row],[CATEGORY]],Categories!$A$1:$F$106,2,FALSE)</f>
        <v>Individual</v>
      </c>
      <c r="E858" s="1" t="str">
        <f>VLOOKUP(athlete_entries[[#This Row],[CATEGORY]],Categories!$A$1:$F$106,3,FALSE)</f>
        <v>Sparring</v>
      </c>
      <c r="F858" s="1" t="str">
        <f>VLOOKUP(athlete_entries[[#This Row],[CATEGORY]],Categories!$A$1:$F$106,4,FALSE)</f>
        <v>Junior</v>
      </c>
      <c r="G858" s="1" t="str">
        <f>VLOOKUP(athlete_entries[[#This Row],[CATEGORY]],Categories!$A$1:$F$106,5,FALSE)</f>
        <v>Male</v>
      </c>
      <c r="H858" s="1" t="str">
        <f>VLOOKUP(athlete_entries[[#This Row],[CATEGORY]],Categories!$A$1:$F$106,6,FALSE)</f>
        <v>B G04-G01</v>
      </c>
      <c r="I858" s="1" t="str">
        <f t="array" ref="I858">_xlfn.IFNA(INDEX(Results__5[#All],MATCH(athlete_entries[[#This Row],[CATEGORY]]&amp;athlete_entries[[#This Row],[Name]],Results__5[[#All],[Category]]&amp;Results__5[[#All],[Name]],0),MATCH(athlete_entries[[#Headers],[Result]],Results__5[#Headers],0)),"0. None")</f>
        <v>3. Bronze</v>
      </c>
      <c r="J858" s="1" t="str">
        <f>IF(AND(athlete_entries[[#This Row],[Result]]="2. Silver",K858=2),"0. None",IF(AND(athlete_entries[[#This Row],[Result]]="3. Bronze",K858=3),"0. None",athlete_entries[[#This Row],[Result]]))</f>
        <v>3. Bronze</v>
      </c>
      <c r="K858" s="1">
        <f>INDEX(Categories_and_entries__2[[#All],[Category]:[Entries]],MATCH(athlete_entries[[#This Row],[CATEGORY]],Categories_and_entries__2[[#All],[Category]],0),MATCH("Entries",Categories_and_entries__2[[#Headers],[Category]:[Entries]],0))</f>
        <v>4</v>
      </c>
      <c r="L858" s="1">
        <f>COUNTIFS(athlete_entries[CATEGORY],athlete_entries[[#This Row],[CATEGORY]],athlete_entries[Club Full],athlete_entries[[#This Row],[Club Full]])</f>
        <v>1</v>
      </c>
      <c r="M858" s="1" t="str">
        <f>INDEX(Participation_Count_Clubs__24[#All],MATCH(athlete_entries[[#This Row],[Club Full]],Participation_Count_Clubs__24[[#All],[Club Full]],0),MATCH("Club Size Entries",Participation_Count_Clubs__24[#Headers],0))</f>
        <v>L</v>
      </c>
    </row>
    <row r="859" spans="1:13" x14ac:dyDescent="0.25">
      <c r="A859" t="s">
        <v>93</v>
      </c>
      <c r="B859" t="s">
        <v>684</v>
      </c>
      <c r="C859" t="s">
        <v>196</v>
      </c>
      <c r="D859" s="1" t="str">
        <f>VLOOKUP(athlete_entries[[#This Row],[CATEGORY]],Categories!$A$1:$F$106,2,FALSE)</f>
        <v>Individual</v>
      </c>
      <c r="E859" s="1" t="str">
        <f>VLOOKUP(athlete_entries[[#This Row],[CATEGORY]],Categories!$A$1:$F$106,3,FALSE)</f>
        <v>Sparring</v>
      </c>
      <c r="F859" s="1" t="str">
        <f>VLOOKUP(athlete_entries[[#This Row],[CATEGORY]],Categories!$A$1:$F$106,4,FALSE)</f>
        <v>Senior</v>
      </c>
      <c r="G859" s="1" t="str">
        <f>VLOOKUP(athlete_entries[[#This Row],[CATEGORY]],Categories!$A$1:$F$106,5,FALSE)</f>
        <v>Male</v>
      </c>
      <c r="H859" s="1" t="str">
        <f>VLOOKUP(athlete_entries[[#This Row],[CATEGORY]],Categories!$A$1:$F$106,6,FALSE)</f>
        <v>C G10-G05</v>
      </c>
      <c r="I859" s="1" t="str">
        <f t="array" ref="I859">_xlfn.IFNA(INDEX(Results__5[#All],MATCH(athlete_entries[[#This Row],[CATEGORY]]&amp;athlete_entries[[#This Row],[Name]],Results__5[[#All],[Category]]&amp;Results__5[[#All],[Name]],0),MATCH(athlete_entries[[#Headers],[Result]],Results__5[#Headers],0)),"0. None")</f>
        <v>0. None</v>
      </c>
      <c r="J859" s="1" t="str">
        <f>IF(AND(athlete_entries[[#This Row],[Result]]="2. Silver",K859=2),"0. None",IF(AND(athlete_entries[[#This Row],[Result]]="3. Bronze",K859=3),"0. None",athlete_entries[[#This Row],[Result]]))</f>
        <v>0. None</v>
      </c>
      <c r="K859" s="1">
        <f>INDEX(Categories_and_entries__2[[#All],[Category]:[Entries]],MATCH(athlete_entries[[#This Row],[CATEGORY]],Categories_and_entries__2[[#All],[Category]],0),MATCH("Entries",Categories_and_entries__2[[#Headers],[Category]:[Entries]],0))</f>
        <v>1</v>
      </c>
      <c r="L859" s="1">
        <f>COUNTIFS(athlete_entries[CATEGORY],athlete_entries[[#This Row],[CATEGORY]],athlete_entries[Club Full],athlete_entries[[#This Row],[Club Full]])</f>
        <v>1</v>
      </c>
      <c r="M859" s="1" t="str">
        <f>INDEX(Participation_Count_Clubs__24[#All],MATCH(athlete_entries[[#This Row],[Club Full]],Participation_Count_Clubs__24[[#All],[Club Full]],0),MATCH("Club Size Entries",Participation_Count_Clubs__24[#Headers],0))</f>
        <v>L</v>
      </c>
    </row>
    <row r="860" spans="1:13" x14ac:dyDescent="0.25">
      <c r="A860" t="s">
        <v>100</v>
      </c>
      <c r="B860" t="s">
        <v>376</v>
      </c>
      <c r="C860" t="s">
        <v>196</v>
      </c>
      <c r="D860" s="1" t="str">
        <f>VLOOKUP(athlete_entries[[#This Row],[CATEGORY]],Categories!$A$1:$F$106,2,FALSE)</f>
        <v>Individual</v>
      </c>
      <c r="E860" s="1" t="str">
        <f>VLOOKUP(athlete_entries[[#This Row],[CATEGORY]],Categories!$A$1:$F$106,3,FALSE)</f>
        <v>Power</v>
      </c>
      <c r="F860" s="1" t="str">
        <f>VLOOKUP(athlete_entries[[#This Row],[CATEGORY]],Categories!$A$1:$F$106,4,FALSE)</f>
        <v>Junior</v>
      </c>
      <c r="G860" s="1" t="str">
        <f>VLOOKUP(athlete_entries[[#This Row],[CATEGORY]],Categories!$A$1:$F$106,5,FALSE)</f>
        <v>Male</v>
      </c>
      <c r="H860" s="1" t="str">
        <f>VLOOKUP(athlete_entries[[#This Row],[CATEGORY]],Categories!$A$1:$F$106,6,FALSE)</f>
        <v>A+B G04-D06</v>
      </c>
      <c r="I860" s="1" t="str">
        <f t="array" ref="I860">_xlfn.IFNA(INDEX(Results__5[#All],MATCH(athlete_entries[[#This Row],[CATEGORY]]&amp;athlete_entries[[#This Row],[Name]],Results__5[[#All],[Category]]&amp;Results__5[[#All],[Name]],0),MATCH(athlete_entries[[#Headers],[Result]],Results__5[#Headers],0)),"0. None")</f>
        <v>3. Bronze</v>
      </c>
      <c r="J860" s="1" t="str">
        <f>IF(AND(athlete_entries[[#This Row],[Result]]="2. Silver",K860=2),"0. None",IF(AND(athlete_entries[[#This Row],[Result]]="3. Bronze",K860=3),"0. None",athlete_entries[[#This Row],[Result]]))</f>
        <v>3. Bronze</v>
      </c>
      <c r="K860" s="1">
        <f>INDEX(Categories_and_entries__2[[#All],[Category]:[Entries]],MATCH(athlete_entries[[#This Row],[CATEGORY]],Categories_and_entries__2[[#All],[Category]],0),MATCH("Entries",Categories_and_entries__2[[#Headers],[Category]:[Entries]],0))</f>
        <v>12</v>
      </c>
      <c r="L860" s="1">
        <f>COUNTIFS(athlete_entries[CATEGORY],athlete_entries[[#This Row],[CATEGORY]],athlete_entries[Club Full],athlete_entries[[#This Row],[Club Full]])</f>
        <v>1</v>
      </c>
      <c r="M860" s="1" t="str">
        <f>INDEX(Participation_Count_Clubs__24[#All],MATCH(athlete_entries[[#This Row],[Club Full]],Participation_Count_Clubs__24[[#All],[Club Full]],0),MATCH("Club Size Entries",Participation_Count_Clubs__24[#Headers],0))</f>
        <v>L</v>
      </c>
    </row>
    <row r="861" spans="1:13" x14ac:dyDescent="0.25">
      <c r="A861" t="s">
        <v>2</v>
      </c>
      <c r="B861" t="s">
        <v>563</v>
      </c>
      <c r="C861" t="s">
        <v>131</v>
      </c>
      <c r="D861" s="1" t="str">
        <f>VLOOKUP(athlete_entries[[#This Row],[CATEGORY]],Categories!$A$1:$F$106,2,FALSE)</f>
        <v>Individual</v>
      </c>
      <c r="E861" s="1" t="str">
        <f>VLOOKUP(athlete_entries[[#This Row],[CATEGORY]],Categories!$A$1:$F$106,3,FALSE)</f>
        <v>Patterns</v>
      </c>
      <c r="F861" s="1" t="str">
        <f>VLOOKUP(athlete_entries[[#This Row],[CATEGORY]],Categories!$A$1:$F$106,4,FALSE)</f>
        <v>Youth</v>
      </c>
      <c r="G861" s="1" t="str">
        <f>VLOOKUP(athlete_entries[[#This Row],[CATEGORY]],Categories!$A$1:$F$106,5,FALSE)</f>
        <v>Female</v>
      </c>
      <c r="H861" s="1" t="str">
        <f>VLOOKUP(athlete_entries[[#This Row],[CATEGORY]],Categories!$A$1:$F$106,6,FALSE)</f>
        <v>B G04-G01</v>
      </c>
      <c r="I861" s="1" t="str">
        <f t="array" ref="I861">_xlfn.IFNA(INDEX(Results__5[#All],MATCH(athlete_entries[[#This Row],[CATEGORY]]&amp;athlete_entries[[#This Row],[Name]],Results__5[[#All],[Category]]&amp;Results__5[[#All],[Name]],0),MATCH(athlete_entries[[#Headers],[Result]],Results__5[#Headers],0)),"0. None")</f>
        <v>0. None</v>
      </c>
      <c r="J861" s="1" t="str">
        <f>IF(AND(athlete_entries[[#This Row],[Result]]="2. Silver",K861=2),"0. None",IF(AND(athlete_entries[[#This Row],[Result]]="3. Bronze",K861=3),"0. None",athlete_entries[[#This Row],[Result]]))</f>
        <v>0. None</v>
      </c>
      <c r="K861" s="1">
        <f>INDEX(Categories_and_entries__2[[#All],[Category]:[Entries]],MATCH(athlete_entries[[#This Row],[CATEGORY]],Categories_and_entries__2[[#All],[Category]],0),MATCH("Entries",Categories_and_entries__2[[#Headers],[Category]:[Entries]],0))</f>
        <v>24</v>
      </c>
      <c r="L861" s="1">
        <f>COUNTIFS(athlete_entries[CATEGORY],athlete_entries[[#This Row],[CATEGORY]],athlete_entries[Club Full],athlete_entries[[#This Row],[Club Full]])</f>
        <v>1</v>
      </c>
      <c r="M861" s="1" t="str">
        <f>INDEX(Participation_Count_Clubs__24[#All],MATCH(athlete_entries[[#This Row],[Club Full]],Participation_Count_Clubs__24[[#All],[Club Full]],0),MATCH("Club Size Entries",Participation_Count_Clubs__24[#Headers],0))</f>
        <v>L</v>
      </c>
    </row>
    <row r="862" spans="1:13" x14ac:dyDescent="0.25">
      <c r="A862" t="s">
        <v>3</v>
      </c>
      <c r="B862" t="s">
        <v>573</v>
      </c>
      <c r="C862" t="s">
        <v>131</v>
      </c>
      <c r="D862" s="1" t="str">
        <f>VLOOKUP(athlete_entries[[#This Row],[CATEGORY]],Categories!$A$1:$F$106,2,FALSE)</f>
        <v>Individual</v>
      </c>
      <c r="E862" s="1" t="str">
        <f>VLOOKUP(athlete_entries[[#This Row],[CATEGORY]],Categories!$A$1:$F$106,3,FALSE)</f>
        <v>Patterns</v>
      </c>
      <c r="F862" s="1" t="str">
        <f>VLOOKUP(athlete_entries[[#This Row],[CATEGORY]],Categories!$A$1:$F$106,4,FALSE)</f>
        <v>Youth</v>
      </c>
      <c r="G862" s="1" t="str">
        <f>VLOOKUP(athlete_entries[[#This Row],[CATEGORY]],Categories!$A$1:$F$106,5,FALSE)</f>
        <v>Female</v>
      </c>
      <c r="H862" s="1" t="str">
        <f>VLOOKUP(athlete_entries[[#This Row],[CATEGORY]],Categories!$A$1:$F$106,6,FALSE)</f>
        <v>C G10-G05</v>
      </c>
      <c r="I862" s="1" t="str">
        <f t="array" ref="I862">_xlfn.IFNA(INDEX(Results__5[#All],MATCH(athlete_entries[[#This Row],[CATEGORY]]&amp;athlete_entries[[#This Row],[Name]],Results__5[[#All],[Category]]&amp;Results__5[[#All],[Name]],0),MATCH(athlete_entries[[#Headers],[Result]],Results__5[#Headers],0)),"0. None")</f>
        <v>0. None</v>
      </c>
      <c r="J862" s="1" t="str">
        <f>IF(AND(athlete_entries[[#This Row],[Result]]="2. Silver",K862=2),"0. None",IF(AND(athlete_entries[[#This Row],[Result]]="3. Bronze",K862=3),"0. None",athlete_entries[[#This Row],[Result]]))</f>
        <v>0. None</v>
      </c>
      <c r="K862" s="1">
        <f>INDEX(Categories_and_entries__2[[#All],[Category]:[Entries]],MATCH(athlete_entries[[#This Row],[CATEGORY]],Categories_and_entries__2[[#All],[Category]],0),MATCH("Entries",Categories_and_entries__2[[#Headers],[Category]:[Entries]],0))</f>
        <v>21</v>
      </c>
      <c r="L862" s="1">
        <f>COUNTIFS(athlete_entries[CATEGORY],athlete_entries[[#This Row],[CATEGORY]],athlete_entries[Club Full],athlete_entries[[#This Row],[Club Full]])</f>
        <v>2</v>
      </c>
      <c r="M862" s="1" t="str">
        <f>INDEX(Participation_Count_Clubs__24[#All],MATCH(athlete_entries[[#This Row],[Club Full]],Participation_Count_Clubs__24[[#All],[Club Full]],0),MATCH("Club Size Entries",Participation_Count_Clubs__24[#Headers],0))</f>
        <v>L</v>
      </c>
    </row>
    <row r="863" spans="1:13" x14ac:dyDescent="0.25">
      <c r="A863" t="s">
        <v>3</v>
      </c>
      <c r="B863" t="s">
        <v>517</v>
      </c>
      <c r="C863" t="s">
        <v>131</v>
      </c>
      <c r="D863" s="1" t="str">
        <f>VLOOKUP(athlete_entries[[#This Row],[CATEGORY]],Categories!$A$1:$F$106,2,FALSE)</f>
        <v>Individual</v>
      </c>
      <c r="E863" s="1" t="str">
        <f>VLOOKUP(athlete_entries[[#This Row],[CATEGORY]],Categories!$A$1:$F$106,3,FALSE)</f>
        <v>Patterns</v>
      </c>
      <c r="F863" s="1" t="str">
        <f>VLOOKUP(athlete_entries[[#This Row],[CATEGORY]],Categories!$A$1:$F$106,4,FALSE)</f>
        <v>Youth</v>
      </c>
      <c r="G863" s="1" t="str">
        <f>VLOOKUP(athlete_entries[[#This Row],[CATEGORY]],Categories!$A$1:$F$106,5,FALSE)</f>
        <v>Female</v>
      </c>
      <c r="H863" s="1" t="str">
        <f>VLOOKUP(athlete_entries[[#This Row],[CATEGORY]],Categories!$A$1:$F$106,6,FALSE)</f>
        <v>C G10-G05</v>
      </c>
      <c r="I863" s="1" t="str">
        <f t="array" ref="I863">_xlfn.IFNA(INDEX(Results__5[#All],MATCH(athlete_entries[[#This Row],[CATEGORY]]&amp;athlete_entries[[#This Row],[Name]],Results__5[[#All],[Category]]&amp;Results__5[[#All],[Name]],0),MATCH(athlete_entries[[#Headers],[Result]],Results__5[#Headers],0)),"0. None")</f>
        <v>0. None</v>
      </c>
      <c r="J863" s="1" t="str">
        <f>IF(AND(athlete_entries[[#This Row],[Result]]="2. Silver",K863=2),"0. None",IF(AND(athlete_entries[[#This Row],[Result]]="3. Bronze",K863=3),"0. None",athlete_entries[[#This Row],[Result]]))</f>
        <v>0. None</v>
      </c>
      <c r="K863" s="1">
        <f>INDEX(Categories_and_entries__2[[#All],[Category]:[Entries]],MATCH(athlete_entries[[#This Row],[CATEGORY]],Categories_and_entries__2[[#All],[Category]],0),MATCH("Entries",Categories_and_entries__2[[#Headers],[Category]:[Entries]],0))</f>
        <v>21</v>
      </c>
      <c r="L863" s="1">
        <f>COUNTIFS(athlete_entries[CATEGORY],athlete_entries[[#This Row],[CATEGORY]],athlete_entries[Club Full],athlete_entries[[#This Row],[Club Full]])</f>
        <v>2</v>
      </c>
      <c r="M863" s="1" t="str">
        <f>INDEX(Participation_Count_Clubs__24[#All],MATCH(athlete_entries[[#This Row],[Club Full]],Participation_Count_Clubs__24[[#All],[Club Full]],0),MATCH("Club Size Entries",Participation_Count_Clubs__24[#Headers],0))</f>
        <v>L</v>
      </c>
    </row>
    <row r="864" spans="1:13" x14ac:dyDescent="0.25">
      <c r="A864" t="s">
        <v>7</v>
      </c>
      <c r="B864" t="s">
        <v>604</v>
      </c>
      <c r="C864" t="s">
        <v>131</v>
      </c>
      <c r="D864" s="1" t="str">
        <f>VLOOKUP(athlete_entries[[#This Row],[CATEGORY]],Categories!$A$1:$F$106,2,FALSE)</f>
        <v>Individual</v>
      </c>
      <c r="E864" s="1" t="str">
        <f>VLOOKUP(athlete_entries[[#This Row],[CATEGORY]],Categories!$A$1:$F$106,3,FALSE)</f>
        <v>Patterns</v>
      </c>
      <c r="F864" s="1" t="str">
        <f>VLOOKUP(athlete_entries[[#This Row],[CATEGORY]],Categories!$A$1:$F$106,4,FALSE)</f>
        <v>Youth</v>
      </c>
      <c r="G864" s="1" t="str">
        <f>VLOOKUP(athlete_entries[[#This Row],[CATEGORY]],Categories!$A$1:$F$106,5,FALSE)</f>
        <v>Male</v>
      </c>
      <c r="H864" s="1" t="str">
        <f>VLOOKUP(athlete_entries[[#This Row],[CATEGORY]],Categories!$A$1:$F$106,6,FALSE)</f>
        <v>B G04-G01</v>
      </c>
      <c r="I864" s="1" t="str">
        <f t="array" ref="I864">_xlfn.IFNA(INDEX(Results__5[#All],MATCH(athlete_entries[[#This Row],[CATEGORY]]&amp;athlete_entries[[#This Row],[Name]],Results__5[[#All],[Category]]&amp;Results__5[[#All],[Name]],0),MATCH(athlete_entries[[#Headers],[Result]],Results__5[#Headers],0)),"0. None")</f>
        <v>0. None</v>
      </c>
      <c r="J864" s="1" t="str">
        <f>IF(AND(athlete_entries[[#This Row],[Result]]="2. Silver",K864=2),"0. None",IF(AND(athlete_entries[[#This Row],[Result]]="3. Bronze",K864=3),"0. None",athlete_entries[[#This Row],[Result]]))</f>
        <v>0. None</v>
      </c>
      <c r="K864" s="1">
        <f>INDEX(Categories_and_entries__2[[#All],[Category]:[Entries]],MATCH(athlete_entries[[#This Row],[CATEGORY]],Categories_and_entries__2[[#All],[Category]],0),MATCH("Entries",Categories_and_entries__2[[#Headers],[Category]:[Entries]],0))</f>
        <v>17</v>
      </c>
      <c r="L864" s="1">
        <f>COUNTIFS(athlete_entries[CATEGORY],athlete_entries[[#This Row],[CATEGORY]],athlete_entries[Club Full],athlete_entries[[#This Row],[Club Full]])</f>
        <v>1</v>
      </c>
      <c r="M864" s="1" t="str">
        <f>INDEX(Participation_Count_Clubs__24[#All],MATCH(athlete_entries[[#This Row],[Club Full]],Participation_Count_Clubs__24[[#All],[Club Full]],0),MATCH("Club Size Entries",Participation_Count_Clubs__24[#Headers],0))</f>
        <v>L</v>
      </c>
    </row>
    <row r="865" spans="1:13" x14ac:dyDescent="0.25">
      <c r="A865" t="s">
        <v>8</v>
      </c>
      <c r="B865" t="s">
        <v>612</v>
      </c>
      <c r="C865" t="s">
        <v>131</v>
      </c>
      <c r="D865" s="1" t="str">
        <f>VLOOKUP(athlete_entries[[#This Row],[CATEGORY]],Categories!$A$1:$F$106,2,FALSE)</f>
        <v>Individual</v>
      </c>
      <c r="E865" s="1" t="str">
        <f>VLOOKUP(athlete_entries[[#This Row],[CATEGORY]],Categories!$A$1:$F$106,3,FALSE)</f>
        <v>Patterns</v>
      </c>
      <c r="F865" s="1" t="str">
        <f>VLOOKUP(athlete_entries[[#This Row],[CATEGORY]],Categories!$A$1:$F$106,4,FALSE)</f>
        <v>Youth</v>
      </c>
      <c r="G865" s="1" t="str">
        <f>VLOOKUP(athlete_entries[[#This Row],[CATEGORY]],Categories!$A$1:$F$106,5,FALSE)</f>
        <v>Male</v>
      </c>
      <c r="H865" s="1" t="str">
        <f>VLOOKUP(athlete_entries[[#This Row],[CATEGORY]],Categories!$A$1:$F$106,6,FALSE)</f>
        <v>B G04-G01</v>
      </c>
      <c r="I865" s="1" t="str">
        <f t="array" ref="I865">_xlfn.IFNA(INDEX(Results__5[#All],MATCH(athlete_entries[[#This Row],[CATEGORY]]&amp;athlete_entries[[#This Row],[Name]],Results__5[[#All],[Category]]&amp;Results__5[[#All],[Name]],0),MATCH(athlete_entries[[#Headers],[Result]],Results__5[#Headers],0)),"0. None")</f>
        <v>0. None</v>
      </c>
      <c r="J865" s="1" t="str">
        <f>IF(AND(athlete_entries[[#This Row],[Result]]="2. Silver",K865=2),"0. None",IF(AND(athlete_entries[[#This Row],[Result]]="3. Bronze",K865=3),"0. None",athlete_entries[[#This Row],[Result]]))</f>
        <v>0. None</v>
      </c>
      <c r="K865" s="1">
        <f>INDEX(Categories_and_entries__2[[#All],[Category]:[Entries]],MATCH(athlete_entries[[#This Row],[CATEGORY]],Categories_and_entries__2[[#All],[Category]],0),MATCH("Entries",Categories_and_entries__2[[#Headers],[Category]:[Entries]],0))</f>
        <v>19</v>
      </c>
      <c r="L865" s="1">
        <f>COUNTIFS(athlete_entries[CATEGORY],athlete_entries[[#This Row],[CATEGORY]],athlete_entries[Club Full],athlete_entries[[#This Row],[Club Full]])</f>
        <v>2</v>
      </c>
      <c r="M865" s="1" t="str">
        <f>INDEX(Participation_Count_Clubs__24[#All],MATCH(athlete_entries[[#This Row],[Club Full]],Participation_Count_Clubs__24[[#All],[Club Full]],0),MATCH("Club Size Entries",Participation_Count_Clubs__24[#Headers],0))</f>
        <v>L</v>
      </c>
    </row>
    <row r="866" spans="1:13" x14ac:dyDescent="0.25">
      <c r="A866" t="s">
        <v>8</v>
      </c>
      <c r="B866" t="s">
        <v>613</v>
      </c>
      <c r="C866" t="s">
        <v>131</v>
      </c>
      <c r="D866" s="1" t="str">
        <f>VLOOKUP(athlete_entries[[#This Row],[CATEGORY]],Categories!$A$1:$F$106,2,FALSE)</f>
        <v>Individual</v>
      </c>
      <c r="E866" s="1" t="str">
        <f>VLOOKUP(athlete_entries[[#This Row],[CATEGORY]],Categories!$A$1:$F$106,3,FALSE)</f>
        <v>Patterns</v>
      </c>
      <c r="F866" s="1" t="str">
        <f>VLOOKUP(athlete_entries[[#This Row],[CATEGORY]],Categories!$A$1:$F$106,4,FALSE)</f>
        <v>Youth</v>
      </c>
      <c r="G866" s="1" t="str">
        <f>VLOOKUP(athlete_entries[[#This Row],[CATEGORY]],Categories!$A$1:$F$106,5,FALSE)</f>
        <v>Male</v>
      </c>
      <c r="H866" s="1" t="str">
        <f>VLOOKUP(athlete_entries[[#This Row],[CATEGORY]],Categories!$A$1:$F$106,6,FALSE)</f>
        <v>B G04-G01</v>
      </c>
      <c r="I866" s="1" t="str">
        <f t="array" ref="I866">_xlfn.IFNA(INDEX(Results__5[#All],MATCH(athlete_entries[[#This Row],[CATEGORY]]&amp;athlete_entries[[#This Row],[Name]],Results__5[[#All],[Category]]&amp;Results__5[[#All],[Name]],0),MATCH(athlete_entries[[#Headers],[Result]],Results__5[#Headers],0)),"0. None")</f>
        <v>0. None</v>
      </c>
      <c r="J866" s="1" t="str">
        <f>IF(AND(athlete_entries[[#This Row],[Result]]="2. Silver",K866=2),"0. None",IF(AND(athlete_entries[[#This Row],[Result]]="3. Bronze",K866=3),"0. None",athlete_entries[[#This Row],[Result]]))</f>
        <v>0. None</v>
      </c>
      <c r="K866" s="1">
        <f>INDEX(Categories_and_entries__2[[#All],[Category]:[Entries]],MATCH(athlete_entries[[#This Row],[CATEGORY]],Categories_and_entries__2[[#All],[Category]],0),MATCH("Entries",Categories_and_entries__2[[#Headers],[Category]:[Entries]],0))</f>
        <v>19</v>
      </c>
      <c r="L866" s="1">
        <f>COUNTIFS(athlete_entries[CATEGORY],athlete_entries[[#This Row],[CATEGORY]],athlete_entries[Club Full],athlete_entries[[#This Row],[Club Full]])</f>
        <v>2</v>
      </c>
      <c r="M866" s="1" t="str">
        <f>INDEX(Participation_Count_Clubs__24[#All],MATCH(athlete_entries[[#This Row],[Club Full]],Participation_Count_Clubs__24[[#All],[Club Full]],0),MATCH("Club Size Entries",Participation_Count_Clubs__24[#Headers],0))</f>
        <v>L</v>
      </c>
    </row>
    <row r="867" spans="1:13" x14ac:dyDescent="0.25">
      <c r="A867" t="s">
        <v>10</v>
      </c>
      <c r="B867" t="s">
        <v>332</v>
      </c>
      <c r="C867" t="s">
        <v>131</v>
      </c>
      <c r="D867" s="1" t="str">
        <f>VLOOKUP(athlete_entries[[#This Row],[CATEGORY]],Categories!$A$1:$F$106,2,FALSE)</f>
        <v>Individual</v>
      </c>
      <c r="E867" s="1" t="str">
        <f>VLOOKUP(athlete_entries[[#This Row],[CATEGORY]],Categories!$A$1:$F$106,3,FALSE)</f>
        <v>Patterns</v>
      </c>
      <c r="F867" s="1" t="str">
        <f>VLOOKUP(athlete_entries[[#This Row],[CATEGORY]],Categories!$A$1:$F$106,4,FALSE)</f>
        <v>Youth</v>
      </c>
      <c r="G867" s="1" t="str">
        <f>VLOOKUP(athlete_entries[[#This Row],[CATEGORY]],Categories!$A$1:$F$106,5,FALSE)</f>
        <v>Male</v>
      </c>
      <c r="H867" s="1" t="str">
        <f>VLOOKUP(athlete_entries[[#This Row],[CATEGORY]],Categories!$A$1:$F$106,6,FALSE)</f>
        <v>C G10-G05</v>
      </c>
      <c r="I867" s="1" t="str">
        <f t="array" ref="I867">_xlfn.IFNA(INDEX(Results__5[#All],MATCH(athlete_entries[[#This Row],[CATEGORY]]&amp;athlete_entries[[#This Row],[Name]],Results__5[[#All],[Category]]&amp;Results__5[[#All],[Name]],0),MATCH(athlete_entries[[#Headers],[Result]],Results__5[#Headers],0)),"0. None")</f>
        <v>3. Bronze</v>
      </c>
      <c r="J867" s="1" t="str">
        <f>IF(AND(athlete_entries[[#This Row],[Result]]="2. Silver",K867=2),"0. None",IF(AND(athlete_entries[[#This Row],[Result]]="3. Bronze",K867=3),"0. None",athlete_entries[[#This Row],[Result]]))</f>
        <v>3. Bronze</v>
      </c>
      <c r="K867" s="1">
        <f>INDEX(Categories_and_entries__2[[#All],[Category]:[Entries]],MATCH(athlete_entries[[#This Row],[CATEGORY]],Categories_and_entries__2[[#All],[Category]],0),MATCH("Entries",Categories_and_entries__2[[#Headers],[Category]:[Entries]],0))</f>
        <v>13</v>
      </c>
      <c r="L867" s="1">
        <f>COUNTIFS(athlete_entries[CATEGORY],athlete_entries[[#This Row],[CATEGORY]],athlete_entries[Club Full],athlete_entries[[#This Row],[Club Full]])</f>
        <v>1</v>
      </c>
      <c r="M867" s="1" t="str">
        <f>INDEX(Participation_Count_Clubs__24[#All],MATCH(athlete_entries[[#This Row],[Club Full]],Participation_Count_Clubs__24[[#All],[Club Full]],0),MATCH("Club Size Entries",Participation_Count_Clubs__24[#Headers],0))</f>
        <v>L</v>
      </c>
    </row>
    <row r="868" spans="1:13" x14ac:dyDescent="0.25">
      <c r="A868" t="s">
        <v>11</v>
      </c>
      <c r="B868" t="s">
        <v>525</v>
      </c>
      <c r="C868" t="s">
        <v>131</v>
      </c>
      <c r="D868" s="1" t="str">
        <f>VLOOKUP(athlete_entries[[#This Row],[CATEGORY]],Categories!$A$1:$F$106,2,FALSE)</f>
        <v>Individual</v>
      </c>
      <c r="E868" s="1" t="str">
        <f>VLOOKUP(athlete_entries[[#This Row],[CATEGORY]],Categories!$A$1:$F$106,3,FALSE)</f>
        <v>Patterns</v>
      </c>
      <c r="F868" s="1" t="str">
        <f>VLOOKUP(athlete_entries[[#This Row],[CATEGORY]],Categories!$A$1:$F$106,4,FALSE)</f>
        <v>Youth</v>
      </c>
      <c r="G868" s="1" t="str">
        <f>VLOOKUP(athlete_entries[[#This Row],[CATEGORY]],Categories!$A$1:$F$106,5,FALSE)</f>
        <v>Male</v>
      </c>
      <c r="H868" s="1" t="str">
        <f>VLOOKUP(athlete_entries[[#This Row],[CATEGORY]],Categories!$A$1:$F$106,6,FALSE)</f>
        <v>C G10-G05</v>
      </c>
      <c r="I868" s="1" t="str">
        <f t="array" ref="I868">_xlfn.IFNA(INDEX(Results__5[#All],MATCH(athlete_entries[[#This Row],[CATEGORY]]&amp;athlete_entries[[#This Row],[Name]],Results__5[[#All],[Category]]&amp;Results__5[[#All],[Name]],0),MATCH(athlete_entries[[#Headers],[Result]],Results__5[#Headers],0)),"0. None")</f>
        <v>0. None</v>
      </c>
      <c r="J868" s="1" t="str">
        <f>IF(AND(athlete_entries[[#This Row],[Result]]="2. Silver",K868=2),"0. None",IF(AND(athlete_entries[[#This Row],[Result]]="3. Bronze",K868=3),"0. None",athlete_entries[[#This Row],[Result]]))</f>
        <v>0. None</v>
      </c>
      <c r="K868" s="1">
        <f>INDEX(Categories_and_entries__2[[#All],[Category]:[Entries]],MATCH(athlete_entries[[#This Row],[CATEGORY]],Categories_and_entries__2[[#All],[Category]],0),MATCH("Entries",Categories_and_entries__2[[#Headers],[Category]:[Entries]],0))</f>
        <v>22</v>
      </c>
      <c r="L868" s="1">
        <f>COUNTIFS(athlete_entries[CATEGORY],athlete_entries[[#This Row],[CATEGORY]],athlete_entries[Club Full],athlete_entries[[#This Row],[Club Full]])</f>
        <v>2</v>
      </c>
      <c r="M868" s="1" t="str">
        <f>INDEX(Participation_Count_Clubs__24[#All],MATCH(athlete_entries[[#This Row],[Club Full]],Participation_Count_Clubs__24[[#All],[Club Full]],0),MATCH("Club Size Entries",Participation_Count_Clubs__24[#Headers],0))</f>
        <v>L</v>
      </c>
    </row>
    <row r="869" spans="1:13" x14ac:dyDescent="0.25">
      <c r="A869" t="s">
        <v>11</v>
      </c>
      <c r="B869" t="s">
        <v>365</v>
      </c>
      <c r="C869" t="s">
        <v>131</v>
      </c>
      <c r="D869" s="1" t="str">
        <f>VLOOKUP(athlete_entries[[#This Row],[CATEGORY]],Categories!$A$1:$F$106,2,FALSE)</f>
        <v>Individual</v>
      </c>
      <c r="E869" s="1" t="str">
        <f>VLOOKUP(athlete_entries[[#This Row],[CATEGORY]],Categories!$A$1:$F$106,3,FALSE)</f>
        <v>Patterns</v>
      </c>
      <c r="F869" s="1" t="str">
        <f>VLOOKUP(athlete_entries[[#This Row],[CATEGORY]],Categories!$A$1:$F$106,4,FALSE)</f>
        <v>Youth</v>
      </c>
      <c r="G869" s="1" t="str">
        <f>VLOOKUP(athlete_entries[[#This Row],[CATEGORY]],Categories!$A$1:$F$106,5,FALSE)</f>
        <v>Male</v>
      </c>
      <c r="H869" s="1" t="str">
        <f>VLOOKUP(athlete_entries[[#This Row],[CATEGORY]],Categories!$A$1:$F$106,6,FALSE)</f>
        <v>C G10-G05</v>
      </c>
      <c r="I869" s="1" t="str">
        <f t="array" ref="I869">_xlfn.IFNA(INDEX(Results__5[#All],MATCH(athlete_entries[[#This Row],[CATEGORY]]&amp;athlete_entries[[#This Row],[Name]],Results__5[[#All],[Category]]&amp;Results__5[[#All],[Name]],0),MATCH(athlete_entries[[#Headers],[Result]],Results__5[#Headers],0)),"0. None")</f>
        <v>0. None</v>
      </c>
      <c r="J869" s="1" t="str">
        <f>IF(AND(athlete_entries[[#This Row],[Result]]="2. Silver",K869=2),"0. None",IF(AND(athlete_entries[[#This Row],[Result]]="3. Bronze",K869=3),"0. None",athlete_entries[[#This Row],[Result]]))</f>
        <v>0. None</v>
      </c>
      <c r="K869" s="1">
        <f>INDEX(Categories_and_entries__2[[#All],[Category]:[Entries]],MATCH(athlete_entries[[#This Row],[CATEGORY]],Categories_and_entries__2[[#All],[Category]],0),MATCH("Entries",Categories_and_entries__2[[#Headers],[Category]:[Entries]],0))</f>
        <v>22</v>
      </c>
      <c r="L869" s="1">
        <f>COUNTIFS(athlete_entries[CATEGORY],athlete_entries[[#This Row],[CATEGORY]],athlete_entries[Club Full],athlete_entries[[#This Row],[Club Full]])</f>
        <v>2</v>
      </c>
      <c r="M869" s="1" t="str">
        <f>INDEX(Participation_Count_Clubs__24[#All],MATCH(athlete_entries[[#This Row],[Club Full]],Participation_Count_Clubs__24[[#All],[Club Full]],0),MATCH("Club Size Entries",Participation_Count_Clubs__24[#Headers],0))</f>
        <v>L</v>
      </c>
    </row>
    <row r="870" spans="1:13" x14ac:dyDescent="0.25">
      <c r="A870" t="s">
        <v>14</v>
      </c>
      <c r="B870" t="s">
        <v>527</v>
      </c>
      <c r="C870" t="s">
        <v>131</v>
      </c>
      <c r="D870" s="1" t="str">
        <f>VLOOKUP(athlete_entries[[#This Row],[CATEGORY]],Categories!$A$1:$F$106,2,FALSE)</f>
        <v>Individual</v>
      </c>
      <c r="E870" s="1" t="str">
        <f>VLOOKUP(athlete_entries[[#This Row],[CATEGORY]],Categories!$A$1:$F$106,3,FALSE)</f>
        <v>Patterns</v>
      </c>
      <c r="F870" s="1" t="str">
        <f>VLOOKUP(athlete_entries[[#This Row],[CATEGORY]],Categories!$A$1:$F$106,4,FALSE)</f>
        <v>Junior</v>
      </c>
      <c r="G870" s="1" t="str">
        <f>VLOOKUP(athlete_entries[[#This Row],[CATEGORY]],Categories!$A$1:$F$106,5,FALSE)</f>
        <v>Female</v>
      </c>
      <c r="H870" s="1" t="str">
        <f>VLOOKUP(athlete_entries[[#This Row],[CATEGORY]],Categories!$A$1:$F$106,6,FALSE)</f>
        <v>B G04-G01</v>
      </c>
      <c r="I870" s="1" t="str">
        <f t="array" ref="I870">_xlfn.IFNA(INDEX(Results__5[#All],MATCH(athlete_entries[[#This Row],[CATEGORY]]&amp;athlete_entries[[#This Row],[Name]],Results__5[[#All],[Category]]&amp;Results__5[[#All],[Name]],0),MATCH(athlete_entries[[#Headers],[Result]],Results__5[#Headers],0)),"0. None")</f>
        <v>0. None</v>
      </c>
      <c r="J870" s="1" t="str">
        <f>IF(AND(athlete_entries[[#This Row],[Result]]="2. Silver",K870=2),"0. None",IF(AND(athlete_entries[[#This Row],[Result]]="3. Bronze",K870=3),"0. None",athlete_entries[[#This Row],[Result]]))</f>
        <v>0. None</v>
      </c>
      <c r="K870" s="1">
        <f>INDEX(Categories_and_entries__2[[#All],[Category]:[Entries]],MATCH(athlete_entries[[#This Row],[CATEGORY]],Categories_and_entries__2[[#All],[Category]],0),MATCH("Entries",Categories_and_entries__2[[#Headers],[Category]:[Entries]],0))</f>
        <v>7</v>
      </c>
      <c r="L870" s="1">
        <f>COUNTIFS(athlete_entries[CATEGORY],athlete_entries[[#This Row],[CATEGORY]],athlete_entries[Club Full],athlete_entries[[#This Row],[Club Full]])</f>
        <v>1</v>
      </c>
      <c r="M870" s="1" t="str">
        <f>INDEX(Participation_Count_Clubs__24[#All],MATCH(athlete_entries[[#This Row],[Club Full]],Participation_Count_Clubs__24[[#All],[Club Full]],0),MATCH("Club Size Entries",Participation_Count_Clubs__24[#Headers],0))</f>
        <v>L</v>
      </c>
    </row>
    <row r="871" spans="1:13" x14ac:dyDescent="0.25">
      <c r="A871" t="s">
        <v>15</v>
      </c>
      <c r="B871" t="s">
        <v>130</v>
      </c>
      <c r="C871" t="s">
        <v>131</v>
      </c>
      <c r="D871" s="1" t="str">
        <f>VLOOKUP(athlete_entries[[#This Row],[CATEGORY]],Categories!$A$1:$F$106,2,FALSE)</f>
        <v>Individual</v>
      </c>
      <c r="E871" s="1" t="str">
        <f>VLOOKUP(athlete_entries[[#This Row],[CATEGORY]],Categories!$A$1:$F$106,3,FALSE)</f>
        <v>Patterns</v>
      </c>
      <c r="F871" s="1" t="str">
        <f>VLOOKUP(athlete_entries[[#This Row],[CATEGORY]],Categories!$A$1:$F$106,4,FALSE)</f>
        <v>Junior</v>
      </c>
      <c r="G871" s="1" t="str">
        <f>VLOOKUP(athlete_entries[[#This Row],[CATEGORY]],Categories!$A$1:$F$106,5,FALSE)</f>
        <v>Female</v>
      </c>
      <c r="H871" s="1" t="str">
        <f>VLOOKUP(athlete_entries[[#This Row],[CATEGORY]],Categories!$A$1:$F$106,6,FALSE)</f>
        <v>C G10-G05</v>
      </c>
      <c r="I871" s="1" t="str">
        <f t="array" ref="I871">_xlfn.IFNA(INDEX(Results__5[#All],MATCH(athlete_entries[[#This Row],[CATEGORY]]&amp;athlete_entries[[#This Row],[Name]],Results__5[[#All],[Category]]&amp;Results__5[[#All],[Name]],0),MATCH(athlete_entries[[#Headers],[Result]],Results__5[#Headers],0)),"0. None")</f>
        <v>1. Gold</v>
      </c>
      <c r="J871" s="1" t="str">
        <f>IF(AND(athlete_entries[[#This Row],[Result]]="2. Silver",K871=2),"0. None",IF(AND(athlete_entries[[#This Row],[Result]]="3. Bronze",K871=3),"0. None",athlete_entries[[#This Row],[Result]]))</f>
        <v>1. Gold</v>
      </c>
      <c r="K871" s="1">
        <f>INDEX(Categories_and_entries__2[[#All],[Category]:[Entries]],MATCH(athlete_entries[[#This Row],[CATEGORY]],Categories_and_entries__2[[#All],[Category]],0),MATCH("Entries",Categories_and_entries__2[[#Headers],[Category]:[Entries]],0))</f>
        <v>4</v>
      </c>
      <c r="L871" s="1">
        <f>COUNTIFS(athlete_entries[CATEGORY],athlete_entries[[#This Row],[CATEGORY]],athlete_entries[Club Full],athlete_entries[[#This Row],[Club Full]])</f>
        <v>1</v>
      </c>
      <c r="M871" s="1" t="str">
        <f>INDEX(Participation_Count_Clubs__24[#All],MATCH(athlete_entries[[#This Row],[Club Full]],Participation_Count_Clubs__24[[#All],[Club Full]],0),MATCH("Club Size Entries",Participation_Count_Clubs__24[#Headers],0))</f>
        <v>L</v>
      </c>
    </row>
    <row r="872" spans="1:13" x14ac:dyDescent="0.25">
      <c r="A872" t="s">
        <v>16</v>
      </c>
      <c r="B872" t="s">
        <v>532</v>
      </c>
      <c r="C872" t="s">
        <v>131</v>
      </c>
      <c r="D872" s="1" t="str">
        <f>VLOOKUP(athlete_entries[[#This Row],[CATEGORY]],Categories!$A$1:$F$106,2,FALSE)</f>
        <v>Individual</v>
      </c>
      <c r="E872" s="1" t="str">
        <f>VLOOKUP(athlete_entries[[#This Row],[CATEGORY]],Categories!$A$1:$F$106,3,FALSE)</f>
        <v>Patterns</v>
      </c>
      <c r="F872" s="1" t="str">
        <f>VLOOKUP(athlete_entries[[#This Row],[CATEGORY]],Categories!$A$1:$F$106,4,FALSE)</f>
        <v>Junior</v>
      </c>
      <c r="G872" s="1" t="str">
        <f>VLOOKUP(athlete_entries[[#This Row],[CATEGORY]],Categories!$A$1:$F$106,5,FALSE)</f>
        <v>Male</v>
      </c>
      <c r="H872" s="1" t="str">
        <f>VLOOKUP(athlete_entries[[#This Row],[CATEGORY]],Categories!$A$1:$F$106,6,FALSE)</f>
        <v>A D01-D06</v>
      </c>
      <c r="I872" s="1" t="str">
        <f t="array" ref="I872">_xlfn.IFNA(INDEX(Results__5[#All],MATCH(athlete_entries[[#This Row],[CATEGORY]]&amp;athlete_entries[[#This Row],[Name]],Results__5[[#All],[Category]]&amp;Results__5[[#All],[Name]],0),MATCH(athlete_entries[[#Headers],[Result]],Results__5[#Headers],0)),"0. None")</f>
        <v>0. None</v>
      </c>
      <c r="J872" s="1" t="str">
        <f>IF(AND(athlete_entries[[#This Row],[Result]]="2. Silver",K872=2),"0. None",IF(AND(athlete_entries[[#This Row],[Result]]="3. Bronze",K872=3),"0. None",athlete_entries[[#This Row],[Result]]))</f>
        <v>0. None</v>
      </c>
      <c r="K872" s="1">
        <f>INDEX(Categories_and_entries__2[[#All],[Category]:[Entries]],MATCH(athlete_entries[[#This Row],[CATEGORY]],Categories_and_entries__2[[#All],[Category]],0),MATCH("Entries",Categories_and_entries__2[[#Headers],[Category]:[Entries]],0))</f>
        <v>26</v>
      </c>
      <c r="L872" s="1">
        <f>COUNTIFS(athlete_entries[CATEGORY],athlete_entries[[#This Row],[CATEGORY]],athlete_entries[Club Full],athlete_entries[[#This Row],[Club Full]])</f>
        <v>2</v>
      </c>
      <c r="M872" s="1" t="str">
        <f>INDEX(Participation_Count_Clubs__24[#All],MATCH(athlete_entries[[#This Row],[Club Full]],Participation_Count_Clubs__24[[#All],[Club Full]],0),MATCH("Club Size Entries",Participation_Count_Clubs__24[#Headers],0))</f>
        <v>L</v>
      </c>
    </row>
    <row r="873" spans="1:13" x14ac:dyDescent="0.25">
      <c r="A873" t="s">
        <v>16</v>
      </c>
      <c r="B873" t="s">
        <v>534</v>
      </c>
      <c r="C873" t="s">
        <v>131</v>
      </c>
      <c r="D873" s="1" t="str">
        <f>VLOOKUP(athlete_entries[[#This Row],[CATEGORY]],Categories!$A$1:$F$106,2,FALSE)</f>
        <v>Individual</v>
      </c>
      <c r="E873" s="1" t="str">
        <f>VLOOKUP(athlete_entries[[#This Row],[CATEGORY]],Categories!$A$1:$F$106,3,FALSE)</f>
        <v>Patterns</v>
      </c>
      <c r="F873" s="1" t="str">
        <f>VLOOKUP(athlete_entries[[#This Row],[CATEGORY]],Categories!$A$1:$F$106,4,FALSE)</f>
        <v>Junior</v>
      </c>
      <c r="G873" s="1" t="str">
        <f>VLOOKUP(athlete_entries[[#This Row],[CATEGORY]],Categories!$A$1:$F$106,5,FALSE)</f>
        <v>Male</v>
      </c>
      <c r="H873" s="1" t="str">
        <f>VLOOKUP(athlete_entries[[#This Row],[CATEGORY]],Categories!$A$1:$F$106,6,FALSE)</f>
        <v>A D01-D06</v>
      </c>
      <c r="I873" s="1" t="str">
        <f t="array" ref="I873">_xlfn.IFNA(INDEX(Results__5[#All],MATCH(athlete_entries[[#This Row],[CATEGORY]]&amp;athlete_entries[[#This Row],[Name]],Results__5[[#All],[Category]]&amp;Results__5[[#All],[Name]],0),MATCH(athlete_entries[[#Headers],[Result]],Results__5[#Headers],0)),"0. None")</f>
        <v>0. None</v>
      </c>
      <c r="J873" s="1" t="str">
        <f>IF(AND(athlete_entries[[#This Row],[Result]]="2. Silver",K873=2),"0. None",IF(AND(athlete_entries[[#This Row],[Result]]="3. Bronze",K873=3),"0. None",athlete_entries[[#This Row],[Result]]))</f>
        <v>0. None</v>
      </c>
      <c r="K873" s="1">
        <f>INDEX(Categories_and_entries__2[[#All],[Category]:[Entries]],MATCH(athlete_entries[[#This Row],[CATEGORY]],Categories_and_entries__2[[#All],[Category]],0),MATCH("Entries",Categories_and_entries__2[[#Headers],[Category]:[Entries]],0))</f>
        <v>26</v>
      </c>
      <c r="L873" s="1">
        <f>COUNTIFS(athlete_entries[CATEGORY],athlete_entries[[#This Row],[CATEGORY]],athlete_entries[Club Full],athlete_entries[[#This Row],[Club Full]])</f>
        <v>2</v>
      </c>
      <c r="M873" s="1" t="str">
        <f>INDEX(Participation_Count_Clubs__24[#All],MATCH(athlete_entries[[#This Row],[Club Full]],Participation_Count_Clubs__24[[#All],[Club Full]],0),MATCH("Club Size Entries",Participation_Count_Clubs__24[#Headers],0))</f>
        <v>L</v>
      </c>
    </row>
    <row r="874" spans="1:13" x14ac:dyDescent="0.25">
      <c r="A874" t="s">
        <v>35</v>
      </c>
      <c r="B874" t="s">
        <v>774</v>
      </c>
      <c r="C874" t="s">
        <v>131</v>
      </c>
      <c r="D874" s="1" t="str">
        <f>VLOOKUP(athlete_entries[[#This Row],[CATEGORY]],Categories!$A$1:$F$106,2,FALSE)</f>
        <v>Team</v>
      </c>
      <c r="E874" s="1" t="str">
        <f>VLOOKUP(athlete_entries[[#This Row],[CATEGORY]],Categories!$A$1:$F$106,3,FALSE)</f>
        <v>Pre-Arranged</v>
      </c>
      <c r="F874" s="1" t="str">
        <f>VLOOKUP(athlete_entries[[#This Row],[CATEGORY]],Categories!$A$1:$F$106,4,FALSE)</f>
        <v>Junior-Senior-Veteran</v>
      </c>
      <c r="G874" s="1" t="str">
        <f>VLOOKUP(athlete_entries[[#This Row],[CATEGORY]],Categories!$A$1:$F$106,5,FALSE)</f>
        <v>Mixed</v>
      </c>
      <c r="H874" s="1" t="str">
        <f>VLOOKUP(athlete_entries[[#This Row],[CATEGORY]],Categories!$A$1:$F$106,6,FALSE)</f>
        <v>A+B G04-D06</v>
      </c>
      <c r="I874" s="1" t="str">
        <f t="array" ref="I874">_xlfn.IFNA(INDEX(Results__5[#All],MATCH(athlete_entries[[#This Row],[CATEGORY]]&amp;athlete_entries[[#This Row],[Name]],Results__5[[#All],[Category]]&amp;Results__5[[#All],[Name]],0),MATCH(athlete_entries[[#Headers],[Result]],Results__5[#Headers],0)),"0. None")</f>
        <v>3. Bronze</v>
      </c>
      <c r="J874" s="1" t="str">
        <f>IF(AND(athlete_entries[[#This Row],[Result]]="2. Silver",K874=2),"0. None",IF(AND(athlete_entries[[#This Row],[Result]]="3. Bronze",K874=3),"0. None",athlete_entries[[#This Row],[Result]]))</f>
        <v>3. Bronze</v>
      </c>
      <c r="K874" s="1">
        <f>INDEX(Categories_and_entries__2[[#All],[Category]:[Entries]],MATCH(athlete_entries[[#This Row],[CATEGORY]],Categories_and_entries__2[[#All],[Category]],0),MATCH("Entries",Categories_and_entries__2[[#Headers],[Category]:[Entries]],0))</f>
        <v>4</v>
      </c>
      <c r="L874" s="1">
        <f>COUNTIFS(athlete_entries[CATEGORY],athlete_entries[[#This Row],[CATEGORY]],athlete_entries[Club Full],athlete_entries[[#This Row],[Club Full]])</f>
        <v>1</v>
      </c>
      <c r="M874" s="1" t="str">
        <f>INDEX(Participation_Count_Clubs__24[#All],MATCH(athlete_entries[[#This Row],[Club Full]],Participation_Count_Clubs__24[[#All],[Club Full]],0),MATCH("Club Size Entries",Participation_Count_Clubs__24[#Headers],0))</f>
        <v>L</v>
      </c>
    </row>
    <row r="875" spans="1:13" x14ac:dyDescent="0.25">
      <c r="A875" t="s">
        <v>36</v>
      </c>
      <c r="B875" t="s">
        <v>525</v>
      </c>
      <c r="C875" t="s">
        <v>131</v>
      </c>
      <c r="D875" s="1" t="str">
        <f>VLOOKUP(athlete_entries[[#This Row],[CATEGORY]],Categories!$A$1:$F$106,2,FALSE)</f>
        <v>Individual</v>
      </c>
      <c r="E875" s="1" t="str">
        <f>VLOOKUP(athlete_entries[[#This Row],[CATEGORY]],Categories!$A$1:$F$106,3,FALSE)</f>
        <v>Patterns</v>
      </c>
      <c r="F875" s="1" t="str">
        <f>VLOOKUP(athlete_entries[[#This Row],[CATEGORY]],Categories!$A$1:$F$106,4,FALSE)</f>
        <v>Youth</v>
      </c>
      <c r="G875" s="1" t="str">
        <f>VLOOKUP(athlete_entries[[#This Row],[CATEGORY]],Categories!$A$1:$F$106,5,FALSE)</f>
        <v>Mixed</v>
      </c>
      <c r="H875" s="1" t="str">
        <f>VLOOKUP(athlete_entries[[#This Row],[CATEGORY]],Categories!$A$1:$F$106,6,FALSE)</f>
        <v>C G10-G05</v>
      </c>
      <c r="I875" s="1" t="str">
        <f t="array" ref="I875">_xlfn.IFNA(INDEX(Results__5[#All],MATCH(athlete_entries[[#This Row],[CATEGORY]]&amp;athlete_entries[[#This Row],[Name]],Results__5[[#All],[Category]]&amp;Results__5[[#All],[Name]],0),MATCH(athlete_entries[[#Headers],[Result]],Results__5[#Headers],0)),"0. None")</f>
        <v>0. None</v>
      </c>
      <c r="J875" s="1" t="str">
        <f>IF(AND(athlete_entries[[#This Row],[Result]]="2. Silver",K875=2),"0. None",IF(AND(athlete_entries[[#This Row],[Result]]="3. Bronze",K875=3),"0. None",athlete_entries[[#This Row],[Result]]))</f>
        <v>0. None</v>
      </c>
      <c r="K875" s="1">
        <f>INDEX(Categories_and_entries__2[[#All],[Category]:[Entries]],MATCH(athlete_entries[[#This Row],[CATEGORY]],Categories_and_entries__2[[#All],[Category]],0),MATCH("Entries",Categories_and_entries__2[[#Headers],[Category]:[Entries]],0))</f>
        <v>95</v>
      </c>
      <c r="L875" s="1">
        <f>COUNTIFS(athlete_entries[CATEGORY],athlete_entries[[#This Row],[CATEGORY]],athlete_entries[Club Full],athlete_entries[[#This Row],[Club Full]])</f>
        <v>5</v>
      </c>
      <c r="M875" s="1" t="str">
        <f>INDEX(Participation_Count_Clubs__24[#All],MATCH(athlete_entries[[#This Row],[Club Full]],Participation_Count_Clubs__24[[#All],[Club Full]],0),MATCH("Club Size Entries",Participation_Count_Clubs__24[#Headers],0))</f>
        <v>L</v>
      </c>
    </row>
    <row r="876" spans="1:13" x14ac:dyDescent="0.25">
      <c r="A876" t="s">
        <v>36</v>
      </c>
      <c r="B876" t="s">
        <v>332</v>
      </c>
      <c r="C876" t="s">
        <v>131</v>
      </c>
      <c r="D876" s="1" t="str">
        <f>VLOOKUP(athlete_entries[[#This Row],[CATEGORY]],Categories!$A$1:$F$106,2,FALSE)</f>
        <v>Individual</v>
      </c>
      <c r="E876" s="1" t="str">
        <f>VLOOKUP(athlete_entries[[#This Row],[CATEGORY]],Categories!$A$1:$F$106,3,FALSE)</f>
        <v>Patterns</v>
      </c>
      <c r="F876" s="1" t="str">
        <f>VLOOKUP(athlete_entries[[#This Row],[CATEGORY]],Categories!$A$1:$F$106,4,FALSE)</f>
        <v>Youth</v>
      </c>
      <c r="G876" s="1" t="str">
        <f>VLOOKUP(athlete_entries[[#This Row],[CATEGORY]],Categories!$A$1:$F$106,5,FALSE)</f>
        <v>Mixed</v>
      </c>
      <c r="H876" s="1" t="str">
        <f>VLOOKUP(athlete_entries[[#This Row],[CATEGORY]],Categories!$A$1:$F$106,6,FALSE)</f>
        <v>C G10-G05</v>
      </c>
      <c r="I876" s="1" t="str">
        <f t="array" ref="I876">_xlfn.IFNA(INDEX(Results__5[#All],MATCH(athlete_entries[[#This Row],[CATEGORY]]&amp;athlete_entries[[#This Row],[Name]],Results__5[[#All],[Category]]&amp;Results__5[[#All],[Name]],0),MATCH(athlete_entries[[#Headers],[Result]],Results__5[#Headers],0)),"0. None")</f>
        <v>0. None</v>
      </c>
      <c r="J876" s="1" t="str">
        <f>IF(AND(athlete_entries[[#This Row],[Result]]="2. Silver",K876=2),"0. None",IF(AND(athlete_entries[[#This Row],[Result]]="3. Bronze",K876=3),"0. None",athlete_entries[[#This Row],[Result]]))</f>
        <v>0. None</v>
      </c>
      <c r="K876" s="1">
        <f>INDEX(Categories_and_entries__2[[#All],[Category]:[Entries]],MATCH(athlete_entries[[#This Row],[CATEGORY]],Categories_and_entries__2[[#All],[Category]],0),MATCH("Entries",Categories_and_entries__2[[#Headers],[Category]:[Entries]],0))</f>
        <v>95</v>
      </c>
      <c r="L876" s="1">
        <f>COUNTIFS(athlete_entries[CATEGORY],athlete_entries[[#This Row],[CATEGORY]],athlete_entries[Club Full],athlete_entries[[#This Row],[Club Full]])</f>
        <v>5</v>
      </c>
      <c r="M876" s="1" t="str">
        <f>INDEX(Participation_Count_Clubs__24[#All],MATCH(athlete_entries[[#This Row],[Club Full]],Participation_Count_Clubs__24[[#All],[Club Full]],0),MATCH("Club Size Entries",Participation_Count_Clubs__24[#Headers],0))</f>
        <v>L</v>
      </c>
    </row>
    <row r="877" spans="1:13" x14ac:dyDescent="0.25">
      <c r="A877" t="s">
        <v>36</v>
      </c>
      <c r="B877" t="s">
        <v>573</v>
      </c>
      <c r="C877" t="s">
        <v>131</v>
      </c>
      <c r="D877" s="1" t="str">
        <f>VLOOKUP(athlete_entries[[#This Row],[CATEGORY]],Categories!$A$1:$F$106,2,FALSE)</f>
        <v>Individual</v>
      </c>
      <c r="E877" s="1" t="str">
        <f>VLOOKUP(athlete_entries[[#This Row],[CATEGORY]],Categories!$A$1:$F$106,3,FALSE)</f>
        <v>Patterns</v>
      </c>
      <c r="F877" s="1" t="str">
        <f>VLOOKUP(athlete_entries[[#This Row],[CATEGORY]],Categories!$A$1:$F$106,4,FALSE)</f>
        <v>Youth</v>
      </c>
      <c r="G877" s="1" t="str">
        <f>VLOOKUP(athlete_entries[[#This Row],[CATEGORY]],Categories!$A$1:$F$106,5,FALSE)</f>
        <v>Mixed</v>
      </c>
      <c r="H877" s="1" t="str">
        <f>VLOOKUP(athlete_entries[[#This Row],[CATEGORY]],Categories!$A$1:$F$106,6,FALSE)</f>
        <v>C G10-G05</v>
      </c>
      <c r="I877" s="1" t="str">
        <f t="array" ref="I877">_xlfn.IFNA(INDEX(Results__5[#All],MATCH(athlete_entries[[#This Row],[CATEGORY]]&amp;athlete_entries[[#This Row],[Name]],Results__5[[#All],[Category]]&amp;Results__5[[#All],[Name]],0),MATCH(athlete_entries[[#Headers],[Result]],Results__5[#Headers],0)),"0. None")</f>
        <v>0. None</v>
      </c>
      <c r="J877" s="1" t="str">
        <f>IF(AND(athlete_entries[[#This Row],[Result]]="2. Silver",K877=2),"0. None",IF(AND(athlete_entries[[#This Row],[Result]]="3. Bronze",K877=3),"0. None",athlete_entries[[#This Row],[Result]]))</f>
        <v>0. None</v>
      </c>
      <c r="K877" s="1">
        <f>INDEX(Categories_and_entries__2[[#All],[Category]:[Entries]],MATCH(athlete_entries[[#This Row],[CATEGORY]],Categories_and_entries__2[[#All],[Category]],0),MATCH("Entries",Categories_and_entries__2[[#Headers],[Category]:[Entries]],0))</f>
        <v>95</v>
      </c>
      <c r="L877" s="1">
        <f>COUNTIFS(athlete_entries[CATEGORY],athlete_entries[[#This Row],[CATEGORY]],athlete_entries[Club Full],athlete_entries[[#This Row],[Club Full]])</f>
        <v>5</v>
      </c>
      <c r="M877" s="1" t="str">
        <f>INDEX(Participation_Count_Clubs__24[#All],MATCH(athlete_entries[[#This Row],[Club Full]],Participation_Count_Clubs__24[[#All],[Club Full]],0),MATCH("Club Size Entries",Participation_Count_Clubs__24[#Headers],0))</f>
        <v>L</v>
      </c>
    </row>
    <row r="878" spans="1:13" x14ac:dyDescent="0.25">
      <c r="A878" t="s">
        <v>36</v>
      </c>
      <c r="B878" t="s">
        <v>517</v>
      </c>
      <c r="C878" t="s">
        <v>131</v>
      </c>
      <c r="D878" s="1" t="str">
        <f>VLOOKUP(athlete_entries[[#This Row],[CATEGORY]],Categories!$A$1:$F$106,2,FALSE)</f>
        <v>Individual</v>
      </c>
      <c r="E878" s="1" t="str">
        <f>VLOOKUP(athlete_entries[[#This Row],[CATEGORY]],Categories!$A$1:$F$106,3,FALSE)</f>
        <v>Patterns</v>
      </c>
      <c r="F878" s="1" t="str">
        <f>VLOOKUP(athlete_entries[[#This Row],[CATEGORY]],Categories!$A$1:$F$106,4,FALSE)</f>
        <v>Youth</v>
      </c>
      <c r="G878" s="1" t="str">
        <f>VLOOKUP(athlete_entries[[#This Row],[CATEGORY]],Categories!$A$1:$F$106,5,FALSE)</f>
        <v>Mixed</v>
      </c>
      <c r="H878" s="1" t="str">
        <f>VLOOKUP(athlete_entries[[#This Row],[CATEGORY]],Categories!$A$1:$F$106,6,FALSE)</f>
        <v>C G10-G05</v>
      </c>
      <c r="I878" s="1" t="str">
        <f t="array" ref="I878">_xlfn.IFNA(INDEX(Results__5[#All],MATCH(athlete_entries[[#This Row],[CATEGORY]]&amp;athlete_entries[[#This Row],[Name]],Results__5[[#All],[Category]]&amp;Results__5[[#All],[Name]],0),MATCH(athlete_entries[[#Headers],[Result]],Results__5[#Headers],0)),"0. None")</f>
        <v>0. None</v>
      </c>
      <c r="J878" s="1" t="str">
        <f>IF(AND(athlete_entries[[#This Row],[Result]]="2. Silver",K878=2),"0. None",IF(AND(athlete_entries[[#This Row],[Result]]="3. Bronze",K878=3),"0. None",athlete_entries[[#This Row],[Result]]))</f>
        <v>0. None</v>
      </c>
      <c r="K878" s="1">
        <f>INDEX(Categories_and_entries__2[[#All],[Category]:[Entries]],MATCH(athlete_entries[[#This Row],[CATEGORY]],Categories_and_entries__2[[#All],[Category]],0),MATCH("Entries",Categories_and_entries__2[[#Headers],[Category]:[Entries]],0))</f>
        <v>95</v>
      </c>
      <c r="L878" s="1">
        <f>COUNTIFS(athlete_entries[CATEGORY],athlete_entries[[#This Row],[CATEGORY]],athlete_entries[Club Full],athlete_entries[[#This Row],[Club Full]])</f>
        <v>5</v>
      </c>
      <c r="M878" s="1" t="str">
        <f>INDEX(Participation_Count_Clubs__24[#All],MATCH(athlete_entries[[#This Row],[Club Full]],Participation_Count_Clubs__24[[#All],[Club Full]],0),MATCH("Club Size Entries",Participation_Count_Clubs__24[#Headers],0))</f>
        <v>L</v>
      </c>
    </row>
    <row r="879" spans="1:13" x14ac:dyDescent="0.25">
      <c r="A879" t="s">
        <v>36</v>
      </c>
      <c r="B879" t="s">
        <v>365</v>
      </c>
      <c r="C879" t="s">
        <v>131</v>
      </c>
      <c r="D879" s="1" t="str">
        <f>VLOOKUP(athlete_entries[[#This Row],[CATEGORY]],Categories!$A$1:$F$106,2,FALSE)</f>
        <v>Individual</v>
      </c>
      <c r="E879" s="1" t="str">
        <f>VLOOKUP(athlete_entries[[#This Row],[CATEGORY]],Categories!$A$1:$F$106,3,FALSE)</f>
        <v>Patterns</v>
      </c>
      <c r="F879" s="1" t="str">
        <f>VLOOKUP(athlete_entries[[#This Row],[CATEGORY]],Categories!$A$1:$F$106,4,FALSE)</f>
        <v>Youth</v>
      </c>
      <c r="G879" s="1" t="str">
        <f>VLOOKUP(athlete_entries[[#This Row],[CATEGORY]],Categories!$A$1:$F$106,5,FALSE)</f>
        <v>Mixed</v>
      </c>
      <c r="H879" s="1" t="str">
        <f>VLOOKUP(athlete_entries[[#This Row],[CATEGORY]],Categories!$A$1:$F$106,6,FALSE)</f>
        <v>C G10-G05</v>
      </c>
      <c r="I879" s="1" t="str">
        <f t="array" ref="I879">_xlfn.IFNA(INDEX(Results__5[#All],MATCH(athlete_entries[[#This Row],[CATEGORY]]&amp;athlete_entries[[#This Row],[Name]],Results__5[[#All],[Category]]&amp;Results__5[[#All],[Name]],0),MATCH(athlete_entries[[#Headers],[Result]],Results__5[#Headers],0)),"0. None")</f>
        <v>0. None</v>
      </c>
      <c r="J879" s="1" t="str">
        <f>IF(AND(athlete_entries[[#This Row],[Result]]="2. Silver",K879=2),"0. None",IF(AND(athlete_entries[[#This Row],[Result]]="3. Bronze",K879=3),"0. None",athlete_entries[[#This Row],[Result]]))</f>
        <v>0. None</v>
      </c>
      <c r="K879" s="1">
        <f>INDEX(Categories_and_entries__2[[#All],[Category]:[Entries]],MATCH(athlete_entries[[#This Row],[CATEGORY]],Categories_and_entries__2[[#All],[Category]],0),MATCH("Entries",Categories_and_entries__2[[#Headers],[Category]:[Entries]],0))</f>
        <v>95</v>
      </c>
      <c r="L879" s="1">
        <f>COUNTIFS(athlete_entries[CATEGORY],athlete_entries[[#This Row],[CATEGORY]],athlete_entries[Club Full],athlete_entries[[#This Row],[Club Full]])</f>
        <v>5</v>
      </c>
      <c r="M879" s="1" t="str">
        <f>INDEX(Participation_Count_Clubs__24[#All],MATCH(athlete_entries[[#This Row],[Club Full]],Participation_Count_Clubs__24[[#All],[Club Full]],0),MATCH("Club Size Entries",Participation_Count_Clubs__24[#Headers],0))</f>
        <v>L</v>
      </c>
    </row>
    <row r="880" spans="1:13" x14ac:dyDescent="0.25">
      <c r="A880" t="s">
        <v>37</v>
      </c>
      <c r="B880" t="s">
        <v>130</v>
      </c>
      <c r="C880" t="s">
        <v>131</v>
      </c>
      <c r="D880" s="1" t="str">
        <f>VLOOKUP(athlete_entries[[#This Row],[CATEGORY]],Categories!$A$1:$F$106,2,FALSE)</f>
        <v>Individual</v>
      </c>
      <c r="E880" s="1" t="str">
        <f>VLOOKUP(athlete_entries[[#This Row],[CATEGORY]],Categories!$A$1:$F$106,3,FALSE)</f>
        <v>Patterns</v>
      </c>
      <c r="F880" s="1" t="str">
        <f>VLOOKUP(athlete_entries[[#This Row],[CATEGORY]],Categories!$A$1:$F$106,4,FALSE)</f>
        <v>Junior-Senior-Veteran</v>
      </c>
      <c r="G880" s="1" t="str">
        <f>VLOOKUP(athlete_entries[[#This Row],[CATEGORY]],Categories!$A$1:$F$106,5,FALSE)</f>
        <v>Mixed</v>
      </c>
      <c r="H880" s="1" t="str">
        <f>VLOOKUP(athlete_entries[[#This Row],[CATEGORY]],Categories!$A$1:$F$106,6,FALSE)</f>
        <v>C G10-G05</v>
      </c>
      <c r="I880" s="1" t="str">
        <f t="array" ref="I880">_xlfn.IFNA(INDEX(Results__5[#All],MATCH(athlete_entries[[#This Row],[CATEGORY]]&amp;athlete_entries[[#This Row],[Name]],Results__5[[#All],[Category]]&amp;Results__5[[#All],[Name]],0),MATCH(athlete_entries[[#Headers],[Result]],Results__5[#Headers],0)),"0. None")</f>
        <v>0. None</v>
      </c>
      <c r="J880" s="1" t="str">
        <f>IF(AND(athlete_entries[[#This Row],[Result]]="2. Silver",K880=2),"0. None",IF(AND(athlete_entries[[#This Row],[Result]]="3. Bronze",K880=3),"0. None",athlete_entries[[#This Row],[Result]]))</f>
        <v>0. None</v>
      </c>
      <c r="K880" s="1">
        <f>INDEX(Categories_and_entries__2[[#All],[Category]:[Entries]],MATCH(athlete_entries[[#This Row],[CATEGORY]],Categories_and_entries__2[[#All],[Category]],0),MATCH("Entries",Categories_and_entries__2[[#Headers],[Category]:[Entries]],0))</f>
        <v>26</v>
      </c>
      <c r="L880" s="1">
        <f>COUNTIFS(athlete_entries[CATEGORY],athlete_entries[[#This Row],[CATEGORY]],athlete_entries[Club Full],athlete_entries[[#This Row],[Club Full]])</f>
        <v>1</v>
      </c>
      <c r="M880" s="1" t="str">
        <f>INDEX(Participation_Count_Clubs__24[#All],MATCH(athlete_entries[[#This Row],[Club Full]],Participation_Count_Clubs__24[[#All],[Club Full]],0),MATCH("Club Size Entries",Participation_Count_Clubs__24[#Headers],0))</f>
        <v>L</v>
      </c>
    </row>
    <row r="881" spans="1:13" x14ac:dyDescent="0.25">
      <c r="A881" t="s">
        <v>38</v>
      </c>
      <c r="B881" t="s">
        <v>563</v>
      </c>
      <c r="C881" t="s">
        <v>131</v>
      </c>
      <c r="D881" s="1" t="str">
        <f>VLOOKUP(athlete_entries[[#This Row],[CATEGORY]],Categories!$A$1:$F$106,2,FALSE)</f>
        <v>Individual</v>
      </c>
      <c r="E881" s="1" t="str">
        <f>VLOOKUP(athlete_entries[[#This Row],[CATEGORY]],Categories!$A$1:$F$106,3,FALSE)</f>
        <v>Sparring</v>
      </c>
      <c r="F881" s="1" t="str">
        <f>VLOOKUP(athlete_entries[[#This Row],[CATEGORY]],Categories!$A$1:$F$106,4,FALSE)</f>
        <v>Youth</v>
      </c>
      <c r="G881" s="1" t="str">
        <f>VLOOKUP(athlete_entries[[#This Row],[CATEGORY]],Categories!$A$1:$F$106,5,FALSE)</f>
        <v>Female</v>
      </c>
      <c r="H881" s="1" t="str">
        <f>VLOOKUP(athlete_entries[[#This Row],[CATEGORY]],Categories!$A$1:$F$106,6,FALSE)</f>
        <v>A+B G04-D06</v>
      </c>
      <c r="I881" s="1" t="str">
        <f t="array" ref="I881">_xlfn.IFNA(INDEX(Results__5[#All],MATCH(athlete_entries[[#This Row],[CATEGORY]]&amp;athlete_entries[[#This Row],[Name]],Results__5[[#All],[Category]]&amp;Results__5[[#All],[Name]],0),MATCH(athlete_entries[[#Headers],[Result]],Results__5[#Headers],0)),"0. None")</f>
        <v>0. None</v>
      </c>
      <c r="J881" s="1" t="str">
        <f>IF(AND(athlete_entries[[#This Row],[Result]]="2. Silver",K881=2),"0. None",IF(AND(athlete_entries[[#This Row],[Result]]="3. Bronze",K881=3),"0. None",athlete_entries[[#This Row],[Result]]))</f>
        <v>0. None</v>
      </c>
      <c r="K881" s="1">
        <f>INDEX(Categories_and_entries__2[[#All],[Category]:[Entries]],MATCH(athlete_entries[[#This Row],[CATEGORY]],Categories_and_entries__2[[#All],[Category]],0),MATCH("Entries",Categories_and_entries__2[[#Headers],[Category]:[Entries]],0))</f>
        <v>12</v>
      </c>
      <c r="L881" s="1">
        <f>COUNTIFS(athlete_entries[CATEGORY],athlete_entries[[#This Row],[CATEGORY]],athlete_entries[Club Full],athlete_entries[[#This Row],[Club Full]])</f>
        <v>1</v>
      </c>
      <c r="M881" s="1" t="str">
        <f>INDEX(Participation_Count_Clubs__24[#All],MATCH(athlete_entries[[#This Row],[Club Full]],Participation_Count_Clubs__24[[#All],[Club Full]],0),MATCH("Club Size Entries",Participation_Count_Clubs__24[#Headers],0))</f>
        <v>L</v>
      </c>
    </row>
    <row r="882" spans="1:13" x14ac:dyDescent="0.25">
      <c r="A882" t="s">
        <v>45</v>
      </c>
      <c r="B882" t="s">
        <v>573</v>
      </c>
      <c r="C882" t="s">
        <v>131</v>
      </c>
      <c r="D882" s="1" t="str">
        <f>VLOOKUP(athlete_entries[[#This Row],[CATEGORY]],Categories!$A$1:$F$106,2,FALSE)</f>
        <v>Individual</v>
      </c>
      <c r="E882" s="1" t="str">
        <f>VLOOKUP(athlete_entries[[#This Row],[CATEGORY]],Categories!$A$1:$F$106,3,FALSE)</f>
        <v>Sparring</v>
      </c>
      <c r="F882" s="1" t="str">
        <f>VLOOKUP(athlete_entries[[#This Row],[CATEGORY]],Categories!$A$1:$F$106,4,FALSE)</f>
        <v>Youth</v>
      </c>
      <c r="G882" s="1" t="str">
        <f>VLOOKUP(athlete_entries[[#This Row],[CATEGORY]],Categories!$A$1:$F$106,5,FALSE)</f>
        <v>Female</v>
      </c>
      <c r="H882" s="1" t="str">
        <f>VLOOKUP(athlete_entries[[#This Row],[CATEGORY]],Categories!$A$1:$F$106,6,FALSE)</f>
        <v>C G10-G05</v>
      </c>
      <c r="I882" s="1" t="str">
        <f t="array" ref="I882">_xlfn.IFNA(INDEX(Results__5[#All],MATCH(athlete_entries[[#This Row],[CATEGORY]]&amp;athlete_entries[[#This Row],[Name]],Results__5[[#All],[Category]]&amp;Results__5[[#All],[Name]],0),MATCH(athlete_entries[[#Headers],[Result]],Results__5[#Headers],0)),"0. None")</f>
        <v>0. None</v>
      </c>
      <c r="J882" s="1" t="str">
        <f>IF(AND(athlete_entries[[#This Row],[Result]]="2. Silver",K882=2),"0. None",IF(AND(athlete_entries[[#This Row],[Result]]="3. Bronze",K882=3),"0. None",athlete_entries[[#This Row],[Result]]))</f>
        <v>0. None</v>
      </c>
      <c r="K882" s="1">
        <f>INDEX(Categories_and_entries__2[[#All],[Category]:[Entries]],MATCH(athlete_entries[[#This Row],[CATEGORY]],Categories_and_entries__2[[#All],[Category]],0),MATCH("Entries",Categories_and_entries__2[[#Headers],[Category]:[Entries]],0))</f>
        <v>17</v>
      </c>
      <c r="L882" s="1">
        <f>COUNTIFS(athlete_entries[CATEGORY],athlete_entries[[#This Row],[CATEGORY]],athlete_entries[Club Full],athlete_entries[[#This Row],[Club Full]])</f>
        <v>1</v>
      </c>
      <c r="M882" s="1" t="str">
        <f>INDEX(Participation_Count_Clubs__24[#All],MATCH(athlete_entries[[#This Row],[Club Full]],Participation_Count_Clubs__24[[#All],[Club Full]],0),MATCH("Club Size Entries",Participation_Count_Clubs__24[#Headers],0))</f>
        <v>L</v>
      </c>
    </row>
    <row r="883" spans="1:13" x14ac:dyDescent="0.25">
      <c r="A883" t="s">
        <v>46</v>
      </c>
      <c r="B883" t="s">
        <v>517</v>
      </c>
      <c r="C883" t="s">
        <v>131</v>
      </c>
      <c r="D883" s="1" t="str">
        <f>VLOOKUP(athlete_entries[[#This Row],[CATEGORY]],Categories!$A$1:$F$106,2,FALSE)</f>
        <v>Individual</v>
      </c>
      <c r="E883" s="1" t="str">
        <f>VLOOKUP(athlete_entries[[#This Row],[CATEGORY]],Categories!$A$1:$F$106,3,FALSE)</f>
        <v>Sparring</v>
      </c>
      <c r="F883" s="1" t="str">
        <f>VLOOKUP(athlete_entries[[#This Row],[CATEGORY]],Categories!$A$1:$F$106,4,FALSE)</f>
        <v>Youth</v>
      </c>
      <c r="G883" s="1" t="str">
        <f>VLOOKUP(athlete_entries[[#This Row],[CATEGORY]],Categories!$A$1:$F$106,5,FALSE)</f>
        <v>Female</v>
      </c>
      <c r="H883" s="1" t="str">
        <f>VLOOKUP(athlete_entries[[#This Row],[CATEGORY]],Categories!$A$1:$F$106,6,FALSE)</f>
        <v>C G10-G05</v>
      </c>
      <c r="I883" s="1" t="str">
        <f t="array" ref="I883">_xlfn.IFNA(INDEX(Results__5[#All],MATCH(athlete_entries[[#This Row],[CATEGORY]]&amp;athlete_entries[[#This Row],[Name]],Results__5[[#All],[Category]]&amp;Results__5[[#All],[Name]],0),MATCH(athlete_entries[[#Headers],[Result]],Results__5[#Headers],0)),"0. None")</f>
        <v>0. None</v>
      </c>
      <c r="J883" s="1" t="str">
        <f>IF(AND(athlete_entries[[#This Row],[Result]]="2. Silver",K883=2),"0. None",IF(AND(athlete_entries[[#This Row],[Result]]="3. Bronze",K883=3),"0. None",athlete_entries[[#This Row],[Result]]))</f>
        <v>0. None</v>
      </c>
      <c r="K883" s="1">
        <f>INDEX(Categories_and_entries__2[[#All],[Category]:[Entries]],MATCH(athlete_entries[[#This Row],[CATEGORY]],Categories_and_entries__2[[#All],[Category]],0),MATCH("Entries",Categories_and_entries__2[[#Headers],[Category]:[Entries]],0))</f>
        <v>20</v>
      </c>
      <c r="L883" s="1">
        <f>COUNTIFS(athlete_entries[CATEGORY],athlete_entries[[#This Row],[CATEGORY]],athlete_entries[Club Full],athlete_entries[[#This Row],[Club Full]])</f>
        <v>1</v>
      </c>
      <c r="M883" s="1" t="str">
        <f>INDEX(Participation_Count_Clubs__24[#All],MATCH(athlete_entries[[#This Row],[Club Full]],Participation_Count_Clubs__24[[#All],[Club Full]],0),MATCH("Club Size Entries",Participation_Count_Clubs__24[#Headers],0))</f>
        <v>L</v>
      </c>
    </row>
    <row r="884" spans="1:13" x14ac:dyDescent="0.25">
      <c r="A884" t="s">
        <v>49</v>
      </c>
      <c r="B884" t="s">
        <v>604</v>
      </c>
      <c r="C884" t="s">
        <v>131</v>
      </c>
      <c r="D884" s="1" t="str">
        <f>VLOOKUP(athlete_entries[[#This Row],[CATEGORY]],Categories!$A$1:$F$106,2,FALSE)</f>
        <v>Individual</v>
      </c>
      <c r="E884" s="1" t="str">
        <f>VLOOKUP(athlete_entries[[#This Row],[CATEGORY]],Categories!$A$1:$F$106,3,FALSE)</f>
        <v>Sparring</v>
      </c>
      <c r="F884" s="1" t="str">
        <f>VLOOKUP(athlete_entries[[#This Row],[CATEGORY]],Categories!$A$1:$F$106,4,FALSE)</f>
        <v>Youth</v>
      </c>
      <c r="G884" s="1" t="str">
        <f>VLOOKUP(athlete_entries[[#This Row],[CATEGORY]],Categories!$A$1:$F$106,5,FALSE)</f>
        <v>Male</v>
      </c>
      <c r="H884" s="1" t="str">
        <f>VLOOKUP(athlete_entries[[#This Row],[CATEGORY]],Categories!$A$1:$F$106,6,FALSE)</f>
        <v>A+B G04-D06</v>
      </c>
      <c r="I884" s="1" t="str">
        <f t="array" ref="I884">_xlfn.IFNA(INDEX(Results__5[#All],MATCH(athlete_entries[[#This Row],[CATEGORY]]&amp;athlete_entries[[#This Row],[Name]],Results__5[[#All],[Category]]&amp;Results__5[[#All],[Name]],0),MATCH(athlete_entries[[#Headers],[Result]],Results__5[#Headers],0)),"0. None")</f>
        <v>0. None</v>
      </c>
      <c r="J884" s="1" t="str">
        <f>IF(AND(athlete_entries[[#This Row],[Result]]="2. Silver",K884=2),"0. None",IF(AND(athlete_entries[[#This Row],[Result]]="3. Bronze",K884=3),"0. None",athlete_entries[[#This Row],[Result]]))</f>
        <v>0. None</v>
      </c>
      <c r="K884" s="1">
        <f>INDEX(Categories_and_entries__2[[#All],[Category]:[Entries]],MATCH(athlete_entries[[#This Row],[CATEGORY]],Categories_and_entries__2[[#All],[Category]],0),MATCH("Entries",Categories_and_entries__2[[#Headers],[Category]:[Entries]],0))</f>
        <v>10</v>
      </c>
      <c r="L884" s="1">
        <f>COUNTIFS(athlete_entries[CATEGORY],athlete_entries[[#This Row],[CATEGORY]],athlete_entries[Club Full],athlete_entries[[#This Row],[Club Full]])</f>
        <v>3</v>
      </c>
      <c r="M884" s="1" t="str">
        <f>INDEX(Participation_Count_Clubs__24[#All],MATCH(athlete_entries[[#This Row],[Club Full]],Participation_Count_Clubs__24[[#All],[Club Full]],0),MATCH("Club Size Entries",Participation_Count_Clubs__24[#Headers],0))</f>
        <v>L</v>
      </c>
    </row>
    <row r="885" spans="1:13" x14ac:dyDescent="0.25">
      <c r="A885" t="s">
        <v>49</v>
      </c>
      <c r="B885" t="s">
        <v>612</v>
      </c>
      <c r="C885" t="s">
        <v>131</v>
      </c>
      <c r="D885" s="1" t="str">
        <f>VLOOKUP(athlete_entries[[#This Row],[CATEGORY]],Categories!$A$1:$F$106,2,FALSE)</f>
        <v>Individual</v>
      </c>
      <c r="E885" s="1" t="str">
        <f>VLOOKUP(athlete_entries[[#This Row],[CATEGORY]],Categories!$A$1:$F$106,3,FALSE)</f>
        <v>Sparring</v>
      </c>
      <c r="F885" s="1" t="str">
        <f>VLOOKUP(athlete_entries[[#This Row],[CATEGORY]],Categories!$A$1:$F$106,4,FALSE)</f>
        <v>Youth</v>
      </c>
      <c r="G885" s="1" t="str">
        <f>VLOOKUP(athlete_entries[[#This Row],[CATEGORY]],Categories!$A$1:$F$106,5,FALSE)</f>
        <v>Male</v>
      </c>
      <c r="H885" s="1" t="str">
        <f>VLOOKUP(athlete_entries[[#This Row],[CATEGORY]],Categories!$A$1:$F$106,6,FALSE)</f>
        <v>A+B G04-D06</v>
      </c>
      <c r="I885" s="1" t="str">
        <f t="array" ref="I885">_xlfn.IFNA(INDEX(Results__5[#All],MATCH(athlete_entries[[#This Row],[CATEGORY]]&amp;athlete_entries[[#This Row],[Name]],Results__5[[#All],[Category]]&amp;Results__5[[#All],[Name]],0),MATCH(athlete_entries[[#Headers],[Result]],Results__5[#Headers],0)),"0. None")</f>
        <v>0. None</v>
      </c>
      <c r="J885" s="1" t="str">
        <f>IF(AND(athlete_entries[[#This Row],[Result]]="2. Silver",K885=2),"0. None",IF(AND(athlete_entries[[#This Row],[Result]]="3. Bronze",K885=3),"0. None",athlete_entries[[#This Row],[Result]]))</f>
        <v>0. None</v>
      </c>
      <c r="K885" s="1">
        <f>INDEX(Categories_and_entries__2[[#All],[Category]:[Entries]],MATCH(athlete_entries[[#This Row],[CATEGORY]],Categories_and_entries__2[[#All],[Category]],0),MATCH("Entries",Categories_and_entries__2[[#Headers],[Category]:[Entries]],0))</f>
        <v>10</v>
      </c>
      <c r="L885" s="1">
        <f>COUNTIFS(athlete_entries[CATEGORY],athlete_entries[[#This Row],[CATEGORY]],athlete_entries[Club Full],athlete_entries[[#This Row],[Club Full]])</f>
        <v>3</v>
      </c>
      <c r="M885" s="1" t="str">
        <f>INDEX(Participation_Count_Clubs__24[#All],MATCH(athlete_entries[[#This Row],[Club Full]],Participation_Count_Clubs__24[[#All],[Club Full]],0),MATCH("Club Size Entries",Participation_Count_Clubs__24[#Headers],0))</f>
        <v>L</v>
      </c>
    </row>
    <row r="886" spans="1:13" x14ac:dyDescent="0.25">
      <c r="A886" t="s">
        <v>49</v>
      </c>
      <c r="B886" t="s">
        <v>613</v>
      </c>
      <c r="C886" t="s">
        <v>131</v>
      </c>
      <c r="D886" s="1" t="str">
        <f>VLOOKUP(athlete_entries[[#This Row],[CATEGORY]],Categories!$A$1:$F$106,2,FALSE)</f>
        <v>Individual</v>
      </c>
      <c r="E886" s="1" t="str">
        <f>VLOOKUP(athlete_entries[[#This Row],[CATEGORY]],Categories!$A$1:$F$106,3,FALSE)</f>
        <v>Sparring</v>
      </c>
      <c r="F886" s="1" t="str">
        <f>VLOOKUP(athlete_entries[[#This Row],[CATEGORY]],Categories!$A$1:$F$106,4,FALSE)</f>
        <v>Youth</v>
      </c>
      <c r="G886" s="1" t="str">
        <f>VLOOKUP(athlete_entries[[#This Row],[CATEGORY]],Categories!$A$1:$F$106,5,FALSE)</f>
        <v>Male</v>
      </c>
      <c r="H886" s="1" t="str">
        <f>VLOOKUP(athlete_entries[[#This Row],[CATEGORY]],Categories!$A$1:$F$106,6,FALSE)</f>
        <v>A+B G04-D06</v>
      </c>
      <c r="I886" s="1" t="str">
        <f t="array" ref="I886">_xlfn.IFNA(INDEX(Results__5[#All],MATCH(athlete_entries[[#This Row],[CATEGORY]]&amp;athlete_entries[[#This Row],[Name]],Results__5[[#All],[Category]]&amp;Results__5[[#All],[Name]],0),MATCH(athlete_entries[[#Headers],[Result]],Results__5[#Headers],0)),"0. None")</f>
        <v>0. None</v>
      </c>
      <c r="J886" s="1" t="str">
        <f>IF(AND(athlete_entries[[#This Row],[Result]]="2. Silver",K886=2),"0. None",IF(AND(athlete_entries[[#This Row],[Result]]="3. Bronze",K886=3),"0. None",athlete_entries[[#This Row],[Result]]))</f>
        <v>0. None</v>
      </c>
      <c r="K886" s="1">
        <f>INDEX(Categories_and_entries__2[[#All],[Category]:[Entries]],MATCH(athlete_entries[[#This Row],[CATEGORY]],Categories_and_entries__2[[#All],[Category]],0),MATCH("Entries",Categories_and_entries__2[[#Headers],[Category]:[Entries]],0))</f>
        <v>10</v>
      </c>
      <c r="L886" s="1">
        <f>COUNTIFS(athlete_entries[CATEGORY],athlete_entries[[#This Row],[CATEGORY]],athlete_entries[Club Full],athlete_entries[[#This Row],[Club Full]])</f>
        <v>3</v>
      </c>
      <c r="M886" s="1" t="str">
        <f>INDEX(Participation_Count_Clubs__24[#All],MATCH(athlete_entries[[#This Row],[Club Full]],Participation_Count_Clubs__24[[#All],[Club Full]],0),MATCH("Club Size Entries",Participation_Count_Clubs__24[#Headers],0))</f>
        <v>L</v>
      </c>
    </row>
    <row r="887" spans="1:13" x14ac:dyDescent="0.25">
      <c r="A887" t="s">
        <v>50</v>
      </c>
      <c r="B887" t="s">
        <v>174</v>
      </c>
      <c r="C887" t="s">
        <v>131</v>
      </c>
      <c r="D887" s="1" t="str">
        <f>VLOOKUP(athlete_entries[[#This Row],[CATEGORY]],Categories!$A$1:$F$106,2,FALSE)</f>
        <v>Individual</v>
      </c>
      <c r="E887" s="1" t="str">
        <f>VLOOKUP(athlete_entries[[#This Row],[CATEGORY]],Categories!$A$1:$F$106,3,FALSE)</f>
        <v>Sparring</v>
      </c>
      <c r="F887" s="1" t="str">
        <f>VLOOKUP(athlete_entries[[#This Row],[CATEGORY]],Categories!$A$1:$F$106,4,FALSE)</f>
        <v>Youth</v>
      </c>
      <c r="G887" s="1" t="str">
        <f>VLOOKUP(athlete_entries[[#This Row],[CATEGORY]],Categories!$A$1:$F$106,5,FALSE)</f>
        <v>Male</v>
      </c>
      <c r="H887" s="1" t="str">
        <f>VLOOKUP(athlete_entries[[#This Row],[CATEGORY]],Categories!$A$1:$F$106,6,FALSE)</f>
        <v>A+B G04-D06</v>
      </c>
      <c r="I887" s="1" t="str">
        <f t="array" ref="I887">_xlfn.IFNA(INDEX(Results__5[#All],MATCH(athlete_entries[[#This Row],[CATEGORY]]&amp;athlete_entries[[#This Row],[Name]],Results__5[[#All],[Category]]&amp;Results__5[[#All],[Name]],0),MATCH(athlete_entries[[#Headers],[Result]],Results__5[#Headers],0)),"0. None")</f>
        <v>1. Gold</v>
      </c>
      <c r="J887" s="1" t="str">
        <f>IF(AND(athlete_entries[[#This Row],[Result]]="2. Silver",K887=2),"0. None",IF(AND(athlete_entries[[#This Row],[Result]]="3. Bronze",K887=3),"0. None",athlete_entries[[#This Row],[Result]]))</f>
        <v>1. Gold</v>
      </c>
      <c r="K887" s="1">
        <f>INDEX(Categories_and_entries__2[[#All],[Category]:[Entries]],MATCH(athlete_entries[[#This Row],[CATEGORY]],Categories_and_entries__2[[#All],[Category]],0),MATCH("Entries",Categories_and_entries__2[[#Headers],[Category]:[Entries]],0))</f>
        <v>8</v>
      </c>
      <c r="L887" s="1">
        <f>COUNTIFS(athlete_entries[CATEGORY],athlete_entries[[#This Row],[CATEGORY]],athlete_entries[Club Full],athlete_entries[[#This Row],[Club Full]])</f>
        <v>1</v>
      </c>
      <c r="M887" s="1" t="str">
        <f>INDEX(Participation_Count_Clubs__24[#All],MATCH(athlete_entries[[#This Row],[Club Full]],Participation_Count_Clubs__24[[#All],[Club Full]],0),MATCH("Club Size Entries",Participation_Count_Clubs__24[#Headers],0))</f>
        <v>L</v>
      </c>
    </row>
    <row r="888" spans="1:13" x14ac:dyDescent="0.25">
      <c r="A888" t="s">
        <v>55</v>
      </c>
      <c r="B888" t="s">
        <v>704</v>
      </c>
      <c r="C888" t="s">
        <v>131</v>
      </c>
      <c r="D888" s="1" t="str">
        <f>VLOOKUP(athlete_entries[[#This Row],[CATEGORY]],Categories!$A$1:$F$106,2,FALSE)</f>
        <v>Individual</v>
      </c>
      <c r="E888" s="1" t="str">
        <f>VLOOKUP(athlete_entries[[#This Row],[CATEGORY]],Categories!$A$1:$F$106,3,FALSE)</f>
        <v>Sparring</v>
      </c>
      <c r="F888" s="1" t="str">
        <f>VLOOKUP(athlete_entries[[#This Row],[CATEGORY]],Categories!$A$1:$F$106,4,FALSE)</f>
        <v>Youth</v>
      </c>
      <c r="G888" s="1" t="str">
        <f>VLOOKUP(athlete_entries[[#This Row],[CATEGORY]],Categories!$A$1:$F$106,5,FALSE)</f>
        <v>Male</v>
      </c>
      <c r="H888" s="1" t="str">
        <f>VLOOKUP(athlete_entries[[#This Row],[CATEGORY]],Categories!$A$1:$F$106,6,FALSE)</f>
        <v>C G10-G05</v>
      </c>
      <c r="I888" s="1" t="str">
        <f t="array" ref="I888">_xlfn.IFNA(INDEX(Results__5[#All],MATCH(athlete_entries[[#This Row],[CATEGORY]]&amp;athlete_entries[[#This Row],[Name]],Results__5[[#All],[Category]]&amp;Results__5[[#All],[Name]],0),MATCH(athlete_entries[[#Headers],[Result]],Results__5[#Headers],0)),"0. None")</f>
        <v>0. None</v>
      </c>
      <c r="J888" s="1" t="str">
        <f>IF(AND(athlete_entries[[#This Row],[Result]]="2. Silver",K888=2),"0. None",IF(AND(athlete_entries[[#This Row],[Result]]="3. Bronze",K888=3),"0. None",athlete_entries[[#This Row],[Result]]))</f>
        <v>0. None</v>
      </c>
      <c r="K888" s="1">
        <f>INDEX(Categories_and_entries__2[[#All],[Category]:[Entries]],MATCH(athlete_entries[[#This Row],[CATEGORY]],Categories_and_entries__2[[#All],[Category]],0),MATCH("Entries",Categories_and_entries__2[[#Headers],[Category]:[Entries]],0))</f>
        <v>18</v>
      </c>
      <c r="L888" s="1">
        <f>COUNTIFS(athlete_entries[CATEGORY],athlete_entries[[#This Row],[CATEGORY]],athlete_entries[Club Full],athlete_entries[[#This Row],[Club Full]])</f>
        <v>2</v>
      </c>
      <c r="M888" s="1" t="str">
        <f>INDEX(Participation_Count_Clubs__24[#All],MATCH(athlete_entries[[#This Row],[Club Full]],Participation_Count_Clubs__24[[#All],[Club Full]],0),MATCH("Club Size Entries",Participation_Count_Clubs__24[#Headers],0))</f>
        <v>L</v>
      </c>
    </row>
    <row r="889" spans="1:13" x14ac:dyDescent="0.25">
      <c r="A889" t="s">
        <v>55</v>
      </c>
      <c r="B889" t="s">
        <v>332</v>
      </c>
      <c r="C889" t="s">
        <v>131</v>
      </c>
      <c r="D889" s="1" t="str">
        <f>VLOOKUP(athlete_entries[[#This Row],[CATEGORY]],Categories!$A$1:$F$106,2,FALSE)</f>
        <v>Individual</v>
      </c>
      <c r="E889" s="1" t="str">
        <f>VLOOKUP(athlete_entries[[#This Row],[CATEGORY]],Categories!$A$1:$F$106,3,FALSE)</f>
        <v>Sparring</v>
      </c>
      <c r="F889" s="1" t="str">
        <f>VLOOKUP(athlete_entries[[#This Row],[CATEGORY]],Categories!$A$1:$F$106,4,FALSE)</f>
        <v>Youth</v>
      </c>
      <c r="G889" s="1" t="str">
        <f>VLOOKUP(athlete_entries[[#This Row],[CATEGORY]],Categories!$A$1:$F$106,5,FALSE)</f>
        <v>Male</v>
      </c>
      <c r="H889" s="1" t="str">
        <f>VLOOKUP(athlete_entries[[#This Row],[CATEGORY]],Categories!$A$1:$F$106,6,FALSE)</f>
        <v>C G10-G05</v>
      </c>
      <c r="I889" s="1" t="str">
        <f t="array" ref="I889">_xlfn.IFNA(INDEX(Results__5[#All],MATCH(athlete_entries[[#This Row],[CATEGORY]]&amp;athlete_entries[[#This Row],[Name]],Results__5[[#All],[Category]]&amp;Results__5[[#All],[Name]],0),MATCH(athlete_entries[[#Headers],[Result]],Results__5[#Headers],0)),"0. None")</f>
        <v>0. None</v>
      </c>
      <c r="J889" s="1" t="str">
        <f>IF(AND(athlete_entries[[#This Row],[Result]]="2. Silver",K889=2),"0. None",IF(AND(athlete_entries[[#This Row],[Result]]="3. Bronze",K889=3),"0. None",athlete_entries[[#This Row],[Result]]))</f>
        <v>0. None</v>
      </c>
      <c r="K889" s="1">
        <f>INDEX(Categories_and_entries__2[[#All],[Category]:[Entries]],MATCH(athlete_entries[[#This Row],[CATEGORY]],Categories_and_entries__2[[#All],[Category]],0),MATCH("Entries",Categories_and_entries__2[[#Headers],[Category]:[Entries]],0))</f>
        <v>18</v>
      </c>
      <c r="L889" s="1">
        <f>COUNTIFS(athlete_entries[CATEGORY],athlete_entries[[#This Row],[CATEGORY]],athlete_entries[Club Full],athlete_entries[[#This Row],[Club Full]])</f>
        <v>2</v>
      </c>
      <c r="M889" s="1" t="str">
        <f>INDEX(Participation_Count_Clubs__24[#All],MATCH(athlete_entries[[#This Row],[Club Full]],Participation_Count_Clubs__24[[#All],[Club Full]],0),MATCH("Club Size Entries",Participation_Count_Clubs__24[#Headers],0))</f>
        <v>L</v>
      </c>
    </row>
    <row r="890" spans="1:13" x14ac:dyDescent="0.25">
      <c r="A890" t="s">
        <v>57</v>
      </c>
      <c r="B890" t="s">
        <v>525</v>
      </c>
      <c r="C890" t="s">
        <v>131</v>
      </c>
      <c r="D890" s="1" t="str">
        <f>VLOOKUP(athlete_entries[[#This Row],[CATEGORY]],Categories!$A$1:$F$106,2,FALSE)</f>
        <v>Individual</v>
      </c>
      <c r="E890" s="1" t="str">
        <f>VLOOKUP(athlete_entries[[#This Row],[CATEGORY]],Categories!$A$1:$F$106,3,FALSE)</f>
        <v>Sparring</v>
      </c>
      <c r="F890" s="1" t="str">
        <f>VLOOKUP(athlete_entries[[#This Row],[CATEGORY]],Categories!$A$1:$F$106,4,FALSE)</f>
        <v>Youth</v>
      </c>
      <c r="G890" s="1" t="str">
        <f>VLOOKUP(athlete_entries[[#This Row],[CATEGORY]],Categories!$A$1:$F$106,5,FALSE)</f>
        <v>Male</v>
      </c>
      <c r="H890" s="1" t="str">
        <f>VLOOKUP(athlete_entries[[#This Row],[CATEGORY]],Categories!$A$1:$F$106,6,FALSE)</f>
        <v>C G10-G05</v>
      </c>
      <c r="I890" s="1" t="str">
        <f t="array" ref="I890">_xlfn.IFNA(INDEX(Results__5[#All],MATCH(athlete_entries[[#This Row],[CATEGORY]]&amp;athlete_entries[[#This Row],[Name]],Results__5[[#All],[Category]]&amp;Results__5[[#All],[Name]],0),MATCH(athlete_entries[[#Headers],[Result]],Results__5[#Headers],0)),"0. None")</f>
        <v>0. None</v>
      </c>
      <c r="J890" s="1" t="str">
        <f>IF(AND(athlete_entries[[#This Row],[Result]]="2. Silver",K890=2),"0. None",IF(AND(athlete_entries[[#This Row],[Result]]="3. Bronze",K890=3),"0. None",athlete_entries[[#This Row],[Result]]))</f>
        <v>0. None</v>
      </c>
      <c r="K890" s="1">
        <f>INDEX(Categories_and_entries__2[[#All],[Category]:[Entries]],MATCH(athlete_entries[[#This Row],[CATEGORY]],Categories_and_entries__2[[#All],[Category]],0),MATCH("Entries",Categories_and_entries__2[[#Headers],[Category]:[Entries]],0))</f>
        <v>4</v>
      </c>
      <c r="L890" s="1">
        <f>COUNTIFS(athlete_entries[CATEGORY],athlete_entries[[#This Row],[CATEGORY]],athlete_entries[Club Full],athlete_entries[[#This Row],[Club Full]])</f>
        <v>2</v>
      </c>
      <c r="M890" s="1" t="str">
        <f>INDEX(Participation_Count_Clubs__24[#All],MATCH(athlete_entries[[#This Row],[Club Full]],Participation_Count_Clubs__24[[#All],[Club Full]],0),MATCH("Club Size Entries",Participation_Count_Clubs__24[#Headers],0))</f>
        <v>L</v>
      </c>
    </row>
    <row r="891" spans="1:13" x14ac:dyDescent="0.25">
      <c r="A891" t="s">
        <v>57</v>
      </c>
      <c r="B891" t="s">
        <v>365</v>
      </c>
      <c r="C891" t="s">
        <v>131</v>
      </c>
      <c r="D891" s="1" t="str">
        <f>VLOOKUP(athlete_entries[[#This Row],[CATEGORY]],Categories!$A$1:$F$106,2,FALSE)</f>
        <v>Individual</v>
      </c>
      <c r="E891" s="1" t="str">
        <f>VLOOKUP(athlete_entries[[#This Row],[CATEGORY]],Categories!$A$1:$F$106,3,FALSE)</f>
        <v>Sparring</v>
      </c>
      <c r="F891" s="1" t="str">
        <f>VLOOKUP(athlete_entries[[#This Row],[CATEGORY]],Categories!$A$1:$F$106,4,FALSE)</f>
        <v>Youth</v>
      </c>
      <c r="G891" s="1" t="str">
        <f>VLOOKUP(athlete_entries[[#This Row],[CATEGORY]],Categories!$A$1:$F$106,5,FALSE)</f>
        <v>Male</v>
      </c>
      <c r="H891" s="1" t="str">
        <f>VLOOKUP(athlete_entries[[#This Row],[CATEGORY]],Categories!$A$1:$F$106,6,FALSE)</f>
        <v>C G10-G05</v>
      </c>
      <c r="I891" s="1" t="str">
        <f t="array" ref="I891">_xlfn.IFNA(INDEX(Results__5[#All],MATCH(athlete_entries[[#This Row],[CATEGORY]]&amp;athlete_entries[[#This Row],[Name]],Results__5[[#All],[Category]]&amp;Results__5[[#All],[Name]],0),MATCH(athlete_entries[[#Headers],[Result]],Results__5[#Headers],0)),"0. None")</f>
        <v>3. Bronze</v>
      </c>
      <c r="J891" s="1" t="str">
        <f>IF(AND(athlete_entries[[#This Row],[Result]]="2. Silver",K891=2),"0. None",IF(AND(athlete_entries[[#This Row],[Result]]="3. Bronze",K891=3),"0. None",athlete_entries[[#This Row],[Result]]))</f>
        <v>3. Bronze</v>
      </c>
      <c r="K891" s="1">
        <f>INDEX(Categories_and_entries__2[[#All],[Category]:[Entries]],MATCH(athlete_entries[[#This Row],[CATEGORY]],Categories_and_entries__2[[#All],[Category]],0),MATCH("Entries",Categories_and_entries__2[[#Headers],[Category]:[Entries]],0))</f>
        <v>4</v>
      </c>
      <c r="L891" s="1">
        <f>COUNTIFS(athlete_entries[CATEGORY],athlete_entries[[#This Row],[CATEGORY]],athlete_entries[Club Full],athlete_entries[[#This Row],[Club Full]])</f>
        <v>2</v>
      </c>
      <c r="M891" s="1" t="str">
        <f>INDEX(Participation_Count_Clubs__24[#All],MATCH(athlete_entries[[#This Row],[Club Full]],Participation_Count_Clubs__24[[#All],[Club Full]],0),MATCH("Club Size Entries",Participation_Count_Clubs__24[#Headers],0))</f>
        <v>L</v>
      </c>
    </row>
    <row r="892" spans="1:13" x14ac:dyDescent="0.25">
      <c r="A892" t="s">
        <v>58</v>
      </c>
      <c r="B892" t="s">
        <v>293</v>
      </c>
      <c r="C892" t="s">
        <v>131</v>
      </c>
      <c r="D892" s="1" t="str">
        <f>VLOOKUP(athlete_entries[[#This Row],[CATEGORY]],Categories!$A$1:$F$106,2,FALSE)</f>
        <v>Individual</v>
      </c>
      <c r="E892" s="1" t="str">
        <f>VLOOKUP(athlete_entries[[#This Row],[CATEGORY]],Categories!$A$1:$F$106,3,FALSE)</f>
        <v>Sparring</v>
      </c>
      <c r="F892" s="1" t="str">
        <f>VLOOKUP(athlete_entries[[#This Row],[CATEGORY]],Categories!$A$1:$F$106,4,FALSE)</f>
        <v>Youth</v>
      </c>
      <c r="G892" s="1" t="str">
        <f>VLOOKUP(athlete_entries[[#This Row],[CATEGORY]],Categories!$A$1:$F$106,5,FALSE)</f>
        <v>Male</v>
      </c>
      <c r="H892" s="1" t="str">
        <f>VLOOKUP(athlete_entries[[#This Row],[CATEGORY]],Categories!$A$1:$F$106,6,FALSE)</f>
        <v>C G10-G05</v>
      </c>
      <c r="I892" s="1" t="str">
        <f t="array" ref="I892">_xlfn.IFNA(INDEX(Results__5[#All],MATCH(athlete_entries[[#This Row],[CATEGORY]]&amp;athlete_entries[[#This Row],[Name]],Results__5[[#All],[Category]]&amp;Results__5[[#All],[Name]],0),MATCH(athlete_entries[[#Headers],[Result]],Results__5[#Headers],0)),"0. None")</f>
        <v>2. Silver</v>
      </c>
      <c r="J892" s="1" t="str">
        <f>IF(AND(athlete_entries[[#This Row],[Result]]="2. Silver",K892=2),"0. None",IF(AND(athlete_entries[[#This Row],[Result]]="3. Bronze",K892=3),"0. None",athlete_entries[[#This Row],[Result]]))</f>
        <v>2. Silver</v>
      </c>
      <c r="K892" s="1">
        <f>INDEX(Categories_and_entries__2[[#All],[Category]:[Entries]],MATCH(athlete_entries[[#This Row],[CATEGORY]],Categories_and_entries__2[[#All],[Category]],0),MATCH("Entries",Categories_and_entries__2[[#Headers],[Category]:[Entries]],0))</f>
        <v>4</v>
      </c>
      <c r="L892" s="1">
        <f>COUNTIFS(athlete_entries[CATEGORY],athlete_entries[[#This Row],[CATEGORY]],athlete_entries[Club Full],athlete_entries[[#This Row],[Club Full]])</f>
        <v>1</v>
      </c>
      <c r="M892" s="1" t="str">
        <f>INDEX(Participation_Count_Clubs__24[#All],MATCH(athlete_entries[[#This Row],[Club Full]],Participation_Count_Clubs__24[[#All],[Club Full]],0),MATCH("Club Size Entries",Participation_Count_Clubs__24[#Headers],0))</f>
        <v>L</v>
      </c>
    </row>
    <row r="893" spans="1:13" x14ac:dyDescent="0.25">
      <c r="A893" t="s">
        <v>60</v>
      </c>
      <c r="B893" t="s">
        <v>527</v>
      </c>
      <c r="C893" t="s">
        <v>131</v>
      </c>
      <c r="D893" s="1" t="str">
        <f>VLOOKUP(athlete_entries[[#This Row],[CATEGORY]],Categories!$A$1:$F$106,2,FALSE)</f>
        <v>Individual</v>
      </c>
      <c r="E893" s="1" t="str">
        <f>VLOOKUP(athlete_entries[[#This Row],[CATEGORY]],Categories!$A$1:$F$106,3,FALSE)</f>
        <v>Sparring</v>
      </c>
      <c r="F893" s="1" t="str">
        <f>VLOOKUP(athlete_entries[[#This Row],[CATEGORY]],Categories!$A$1:$F$106,4,FALSE)</f>
        <v>Junior</v>
      </c>
      <c r="G893" s="1" t="str">
        <f>VLOOKUP(athlete_entries[[#This Row],[CATEGORY]],Categories!$A$1:$F$106,5,FALSE)</f>
        <v>Female</v>
      </c>
      <c r="H893" s="1" t="str">
        <f>VLOOKUP(athlete_entries[[#This Row],[CATEGORY]],Categories!$A$1:$F$106,6,FALSE)</f>
        <v>A+B G04-D06</v>
      </c>
      <c r="I893" s="1" t="str">
        <f t="array" ref="I893">_xlfn.IFNA(INDEX(Results__5[#All],MATCH(athlete_entries[[#This Row],[CATEGORY]]&amp;athlete_entries[[#This Row],[Name]],Results__5[[#All],[Category]]&amp;Results__5[[#All],[Name]],0),MATCH(athlete_entries[[#Headers],[Result]],Results__5[#Headers],0)),"0. None")</f>
        <v>0. None</v>
      </c>
      <c r="J893" s="1" t="str">
        <f>IF(AND(athlete_entries[[#This Row],[Result]]="2. Silver",K893=2),"0. None",IF(AND(athlete_entries[[#This Row],[Result]]="3. Bronze",K893=3),"0. None",athlete_entries[[#This Row],[Result]]))</f>
        <v>0. None</v>
      </c>
      <c r="K893" s="1">
        <f>INDEX(Categories_and_entries__2[[#All],[Category]:[Entries]],MATCH(athlete_entries[[#This Row],[CATEGORY]],Categories_and_entries__2[[#All],[Category]],0),MATCH("Entries",Categories_and_entries__2[[#Headers],[Category]:[Entries]],0))</f>
        <v>5</v>
      </c>
      <c r="L893" s="1">
        <f>COUNTIFS(athlete_entries[CATEGORY],athlete_entries[[#This Row],[CATEGORY]],athlete_entries[Club Full],athlete_entries[[#This Row],[Club Full]])</f>
        <v>1</v>
      </c>
      <c r="M893" s="1" t="str">
        <f>INDEX(Participation_Count_Clubs__24[#All],MATCH(athlete_entries[[#This Row],[Club Full]],Participation_Count_Clubs__24[[#All],[Club Full]],0),MATCH("Club Size Entries",Participation_Count_Clubs__24[#Headers],0))</f>
        <v>L</v>
      </c>
    </row>
    <row r="894" spans="1:13" x14ac:dyDescent="0.25">
      <c r="A894" t="s">
        <v>66</v>
      </c>
      <c r="B894" t="s">
        <v>130</v>
      </c>
      <c r="C894" t="s">
        <v>131</v>
      </c>
      <c r="D894" s="1" t="str">
        <f>VLOOKUP(athlete_entries[[#This Row],[CATEGORY]],Categories!$A$1:$F$106,2,FALSE)</f>
        <v>Individual</v>
      </c>
      <c r="E894" s="1" t="str">
        <f>VLOOKUP(athlete_entries[[#This Row],[CATEGORY]],Categories!$A$1:$F$106,3,FALSE)</f>
        <v>Sparring</v>
      </c>
      <c r="F894" s="1" t="str">
        <f>VLOOKUP(athlete_entries[[#This Row],[CATEGORY]],Categories!$A$1:$F$106,4,FALSE)</f>
        <v>Junior</v>
      </c>
      <c r="G894" s="1" t="str">
        <f>VLOOKUP(athlete_entries[[#This Row],[CATEGORY]],Categories!$A$1:$F$106,5,FALSE)</f>
        <v>Female</v>
      </c>
      <c r="H894" s="1" t="str">
        <f>VLOOKUP(athlete_entries[[#This Row],[CATEGORY]],Categories!$A$1:$F$106,6,FALSE)</f>
        <v>C G10-G05</v>
      </c>
      <c r="I894" s="1" t="str">
        <f t="array" ref="I894">_xlfn.IFNA(INDEX(Results__5[#All],MATCH(athlete_entries[[#This Row],[CATEGORY]]&amp;athlete_entries[[#This Row],[Name]],Results__5[[#All],[Category]]&amp;Results__5[[#All],[Name]],0),MATCH(athlete_entries[[#Headers],[Result]],Results__5[#Headers],0)),"0. None")</f>
        <v>1. Gold</v>
      </c>
      <c r="J894" s="1" t="str">
        <f>IF(AND(athlete_entries[[#This Row],[Result]]="2. Silver",K894=2),"0. None",IF(AND(athlete_entries[[#This Row],[Result]]="3. Bronze",K894=3),"0. None",athlete_entries[[#This Row],[Result]]))</f>
        <v>1. Gold</v>
      </c>
      <c r="K894" s="1">
        <f>INDEX(Categories_and_entries__2[[#All],[Category]:[Entries]],MATCH(athlete_entries[[#This Row],[CATEGORY]],Categories_and_entries__2[[#All],[Category]],0),MATCH("Entries",Categories_and_entries__2[[#Headers],[Category]:[Entries]],0))</f>
        <v>2</v>
      </c>
      <c r="L894" s="1">
        <f>COUNTIFS(athlete_entries[CATEGORY],athlete_entries[[#This Row],[CATEGORY]],athlete_entries[Club Full],athlete_entries[[#This Row],[Club Full]])</f>
        <v>1</v>
      </c>
      <c r="M894" s="1" t="str">
        <f>INDEX(Participation_Count_Clubs__24[#All],MATCH(athlete_entries[[#This Row],[Club Full]],Participation_Count_Clubs__24[[#All],[Club Full]],0),MATCH("Club Size Entries",Participation_Count_Clubs__24[#Headers],0))</f>
        <v>L</v>
      </c>
    </row>
    <row r="895" spans="1:13" x14ac:dyDescent="0.25">
      <c r="A895" t="s">
        <v>69</v>
      </c>
      <c r="B895" t="s">
        <v>532</v>
      </c>
      <c r="C895" t="s">
        <v>131</v>
      </c>
      <c r="D895" s="1" t="str">
        <f>VLOOKUP(athlete_entries[[#This Row],[CATEGORY]],Categories!$A$1:$F$106,2,FALSE)</f>
        <v>Individual</v>
      </c>
      <c r="E895" s="1" t="str">
        <f>VLOOKUP(athlete_entries[[#This Row],[CATEGORY]],Categories!$A$1:$F$106,3,FALSE)</f>
        <v>Sparring</v>
      </c>
      <c r="F895" s="1" t="str">
        <f>VLOOKUP(athlete_entries[[#This Row],[CATEGORY]],Categories!$A$1:$F$106,4,FALSE)</f>
        <v>Junior</v>
      </c>
      <c r="G895" s="1" t="str">
        <f>VLOOKUP(athlete_entries[[#This Row],[CATEGORY]],Categories!$A$1:$F$106,5,FALSE)</f>
        <v>Male</v>
      </c>
      <c r="H895" s="1" t="str">
        <f>VLOOKUP(athlete_entries[[#This Row],[CATEGORY]],Categories!$A$1:$F$106,6,FALSE)</f>
        <v>A D01-D06</v>
      </c>
      <c r="I895" s="1" t="str">
        <f t="array" ref="I895">_xlfn.IFNA(INDEX(Results__5[#All],MATCH(athlete_entries[[#This Row],[CATEGORY]]&amp;athlete_entries[[#This Row],[Name]],Results__5[[#All],[Category]]&amp;Results__5[[#All],[Name]],0),MATCH(athlete_entries[[#Headers],[Result]],Results__5[#Headers],0)),"0. None")</f>
        <v>0. None</v>
      </c>
      <c r="J895" s="1" t="str">
        <f>IF(AND(athlete_entries[[#This Row],[Result]]="2. Silver",K895=2),"0. None",IF(AND(athlete_entries[[#This Row],[Result]]="3. Bronze",K895=3),"0. None",athlete_entries[[#This Row],[Result]]))</f>
        <v>0. None</v>
      </c>
      <c r="K895" s="1">
        <f>INDEX(Categories_and_entries__2[[#All],[Category]:[Entries]],MATCH(athlete_entries[[#This Row],[CATEGORY]],Categories_and_entries__2[[#All],[Category]],0),MATCH("Entries",Categories_and_entries__2[[#Headers],[Category]:[Entries]],0))</f>
        <v>8</v>
      </c>
      <c r="L895" s="1">
        <f>COUNTIFS(athlete_entries[CATEGORY],athlete_entries[[#This Row],[CATEGORY]],athlete_entries[Club Full],athlete_entries[[#This Row],[Club Full]])</f>
        <v>1</v>
      </c>
      <c r="M895" s="1" t="str">
        <f>INDEX(Participation_Count_Clubs__24[#All],MATCH(athlete_entries[[#This Row],[Club Full]],Participation_Count_Clubs__24[[#All],[Club Full]],0),MATCH("Club Size Entries",Participation_Count_Clubs__24[#Headers],0))</f>
        <v>L</v>
      </c>
    </row>
    <row r="896" spans="1:13" x14ac:dyDescent="0.25">
      <c r="A896" t="s">
        <v>70</v>
      </c>
      <c r="B896" t="s">
        <v>711</v>
      </c>
      <c r="C896" t="s">
        <v>131</v>
      </c>
      <c r="D896" s="1" t="str">
        <f>VLOOKUP(athlete_entries[[#This Row],[CATEGORY]],Categories!$A$1:$F$106,2,FALSE)</f>
        <v>Individual</v>
      </c>
      <c r="E896" s="1" t="str">
        <f>VLOOKUP(athlete_entries[[#This Row],[CATEGORY]],Categories!$A$1:$F$106,3,FALSE)</f>
        <v>Sparring</v>
      </c>
      <c r="F896" s="1" t="str">
        <f>VLOOKUP(athlete_entries[[#This Row],[CATEGORY]],Categories!$A$1:$F$106,4,FALSE)</f>
        <v>Junior</v>
      </c>
      <c r="G896" s="1" t="str">
        <f>VLOOKUP(athlete_entries[[#This Row],[CATEGORY]],Categories!$A$1:$F$106,5,FALSE)</f>
        <v>Male</v>
      </c>
      <c r="H896" s="1" t="str">
        <f>VLOOKUP(athlete_entries[[#This Row],[CATEGORY]],Categories!$A$1:$F$106,6,FALSE)</f>
        <v>A D01-D06</v>
      </c>
      <c r="I896" s="1" t="str">
        <f t="array" ref="I896">_xlfn.IFNA(INDEX(Results__5[#All],MATCH(athlete_entries[[#This Row],[CATEGORY]]&amp;athlete_entries[[#This Row],[Name]],Results__5[[#All],[Category]]&amp;Results__5[[#All],[Name]],0),MATCH(athlete_entries[[#Headers],[Result]],Results__5[#Headers],0)),"0. None")</f>
        <v>0. None</v>
      </c>
      <c r="J896" s="1" t="str">
        <f>IF(AND(athlete_entries[[#This Row],[Result]]="2. Silver",K896=2),"0. None",IF(AND(athlete_entries[[#This Row],[Result]]="3. Bronze",K896=3),"0. None",athlete_entries[[#This Row],[Result]]))</f>
        <v>0. None</v>
      </c>
      <c r="K896" s="1">
        <f>INDEX(Categories_and_entries__2[[#All],[Category]:[Entries]],MATCH(athlete_entries[[#This Row],[CATEGORY]],Categories_and_entries__2[[#All],[Category]],0),MATCH("Entries",Categories_and_entries__2[[#Headers],[Category]:[Entries]],0))</f>
        <v>10</v>
      </c>
      <c r="L896" s="1">
        <f>COUNTIFS(athlete_entries[CATEGORY],athlete_entries[[#This Row],[CATEGORY]],athlete_entries[Club Full],athlete_entries[[#This Row],[Club Full]])</f>
        <v>1</v>
      </c>
      <c r="M896" s="1" t="str">
        <f>INDEX(Participation_Count_Clubs__24[#All],MATCH(athlete_entries[[#This Row],[Club Full]],Participation_Count_Clubs__24[[#All],[Club Full]],0),MATCH("Club Size Entries",Participation_Count_Clubs__24[#Headers],0))</f>
        <v>L</v>
      </c>
    </row>
    <row r="897" spans="1:13" x14ac:dyDescent="0.25">
      <c r="A897" t="s">
        <v>71</v>
      </c>
      <c r="B897" t="s">
        <v>534</v>
      </c>
      <c r="C897" t="s">
        <v>131</v>
      </c>
      <c r="D897" s="1" t="str">
        <f>VLOOKUP(athlete_entries[[#This Row],[CATEGORY]],Categories!$A$1:$F$106,2,FALSE)</f>
        <v>Individual</v>
      </c>
      <c r="E897" s="1" t="str">
        <f>VLOOKUP(athlete_entries[[#This Row],[CATEGORY]],Categories!$A$1:$F$106,3,FALSE)</f>
        <v>Sparring</v>
      </c>
      <c r="F897" s="1" t="str">
        <f>VLOOKUP(athlete_entries[[#This Row],[CATEGORY]],Categories!$A$1:$F$106,4,FALSE)</f>
        <v>Junior</v>
      </c>
      <c r="G897" s="1" t="str">
        <f>VLOOKUP(athlete_entries[[#This Row],[CATEGORY]],Categories!$A$1:$F$106,5,FALSE)</f>
        <v>Male</v>
      </c>
      <c r="H897" s="1" t="str">
        <f>VLOOKUP(athlete_entries[[#This Row],[CATEGORY]],Categories!$A$1:$F$106,6,FALSE)</f>
        <v>A+B G04-D06</v>
      </c>
      <c r="I897" s="1" t="str">
        <f t="array" ref="I897">_xlfn.IFNA(INDEX(Results__5[#All],MATCH(athlete_entries[[#This Row],[CATEGORY]]&amp;athlete_entries[[#This Row],[Name]],Results__5[[#All],[Category]]&amp;Results__5[[#All],[Name]],0),MATCH(athlete_entries[[#Headers],[Result]],Results__5[#Headers],0)),"0. None")</f>
        <v>0. None</v>
      </c>
      <c r="J897" s="1" t="str">
        <f>IF(AND(athlete_entries[[#This Row],[Result]]="2. Silver",K897=2),"0. None",IF(AND(athlete_entries[[#This Row],[Result]]="3. Bronze",K897=3),"0. None",athlete_entries[[#This Row],[Result]]))</f>
        <v>0. None</v>
      </c>
      <c r="K897" s="1">
        <f>INDEX(Categories_and_entries__2[[#All],[Category]:[Entries]],MATCH(athlete_entries[[#This Row],[CATEGORY]],Categories_and_entries__2[[#All],[Category]],0),MATCH("Entries",Categories_and_entries__2[[#Headers],[Category]:[Entries]],0))</f>
        <v>10</v>
      </c>
      <c r="L897" s="1">
        <f>COUNTIFS(athlete_entries[CATEGORY],athlete_entries[[#This Row],[CATEGORY]],athlete_entries[Club Full],athlete_entries[[#This Row],[Club Full]])</f>
        <v>1</v>
      </c>
      <c r="M897" s="1" t="str">
        <f>INDEX(Participation_Count_Clubs__24[#All],MATCH(athlete_entries[[#This Row],[Club Full]],Participation_Count_Clubs__24[[#All],[Club Full]],0),MATCH("Club Size Entries",Participation_Count_Clubs__24[#Headers],0))</f>
        <v>L</v>
      </c>
    </row>
    <row r="898" spans="1:13" x14ac:dyDescent="0.25">
      <c r="A898" t="s">
        <v>84</v>
      </c>
      <c r="B898" t="s">
        <v>716</v>
      </c>
      <c r="C898" t="s">
        <v>131</v>
      </c>
      <c r="D898" s="1" t="str">
        <f>VLOOKUP(athlete_entries[[#This Row],[CATEGORY]],Categories!$A$1:$F$106,2,FALSE)</f>
        <v>Individual</v>
      </c>
      <c r="E898" s="1" t="str">
        <f>VLOOKUP(athlete_entries[[#This Row],[CATEGORY]],Categories!$A$1:$F$106,3,FALSE)</f>
        <v>Sparring</v>
      </c>
      <c r="F898" s="1" t="str">
        <f>VLOOKUP(athlete_entries[[#This Row],[CATEGORY]],Categories!$A$1:$F$106,4,FALSE)</f>
        <v>Senior</v>
      </c>
      <c r="G898" s="1" t="str">
        <f>VLOOKUP(athlete_entries[[#This Row],[CATEGORY]],Categories!$A$1:$F$106,5,FALSE)</f>
        <v>Male</v>
      </c>
      <c r="H898" s="1" t="str">
        <f>VLOOKUP(athlete_entries[[#This Row],[CATEGORY]],Categories!$A$1:$F$106,6,FALSE)</f>
        <v>A+B G04-D06</v>
      </c>
      <c r="I898" s="1" t="str">
        <f t="array" ref="I898">_xlfn.IFNA(INDEX(Results__5[#All],MATCH(athlete_entries[[#This Row],[CATEGORY]]&amp;athlete_entries[[#This Row],[Name]],Results__5[[#All],[Category]]&amp;Results__5[[#All],[Name]],0),MATCH(athlete_entries[[#Headers],[Result]],Results__5[#Headers],0)),"0. None")</f>
        <v>0. None</v>
      </c>
      <c r="J898" s="1" t="str">
        <f>IF(AND(athlete_entries[[#This Row],[Result]]="2. Silver",K898=2),"0. None",IF(AND(athlete_entries[[#This Row],[Result]]="3. Bronze",K898=3),"0. None",athlete_entries[[#This Row],[Result]]))</f>
        <v>0. None</v>
      </c>
      <c r="K898" s="1">
        <f>INDEX(Categories_and_entries__2[[#All],[Category]:[Entries]],MATCH(athlete_entries[[#This Row],[CATEGORY]],Categories_and_entries__2[[#All],[Category]],0),MATCH("Entries",Categories_and_entries__2[[#Headers],[Category]:[Entries]],0))</f>
        <v>6</v>
      </c>
      <c r="L898" s="1">
        <f>COUNTIFS(athlete_entries[CATEGORY],athlete_entries[[#This Row],[CATEGORY]],athlete_entries[Club Full],athlete_entries[[#This Row],[Club Full]])</f>
        <v>1</v>
      </c>
      <c r="M898" s="1" t="str">
        <f>INDEX(Participation_Count_Clubs__24[#All],MATCH(athlete_entries[[#This Row],[Club Full]],Participation_Count_Clubs__24[[#All],[Club Full]],0),MATCH("Club Size Entries",Participation_Count_Clubs__24[#Headers],0))</f>
        <v>L</v>
      </c>
    </row>
    <row r="899" spans="1:13" x14ac:dyDescent="0.25">
      <c r="A899" t="s">
        <v>91</v>
      </c>
      <c r="B899" t="s">
        <v>726</v>
      </c>
      <c r="C899" t="s">
        <v>131</v>
      </c>
      <c r="D899" s="1" t="str">
        <f>VLOOKUP(athlete_entries[[#This Row],[CATEGORY]],Categories!$A$1:$F$106,2,FALSE)</f>
        <v>Individual</v>
      </c>
      <c r="E899" s="1" t="str">
        <f>VLOOKUP(athlete_entries[[#This Row],[CATEGORY]],Categories!$A$1:$F$106,3,FALSE)</f>
        <v>Sparring</v>
      </c>
      <c r="F899" s="1" t="str">
        <f>VLOOKUP(athlete_entries[[#This Row],[CATEGORY]],Categories!$A$1:$F$106,4,FALSE)</f>
        <v>Senior</v>
      </c>
      <c r="G899" s="1" t="str">
        <f>VLOOKUP(athlete_entries[[#This Row],[CATEGORY]],Categories!$A$1:$F$106,5,FALSE)</f>
        <v>Male</v>
      </c>
      <c r="H899" s="1" t="str">
        <f>VLOOKUP(athlete_entries[[#This Row],[CATEGORY]],Categories!$A$1:$F$106,6,FALSE)</f>
        <v>C G10-G05</v>
      </c>
      <c r="I899" s="1" t="str">
        <f t="array" ref="I899">_xlfn.IFNA(INDEX(Results__5[#All],MATCH(athlete_entries[[#This Row],[CATEGORY]]&amp;athlete_entries[[#This Row],[Name]],Results__5[[#All],[Category]]&amp;Results__5[[#All],[Name]],0),MATCH(athlete_entries[[#Headers],[Result]],Results__5[#Headers],0)),"0. None")</f>
        <v>0. None</v>
      </c>
      <c r="J899" s="1" t="str">
        <f>IF(AND(athlete_entries[[#This Row],[Result]]="2. Silver",K899=2),"0. None",IF(AND(athlete_entries[[#This Row],[Result]]="3. Bronze",K899=3),"0. None",athlete_entries[[#This Row],[Result]]))</f>
        <v>0. None</v>
      </c>
      <c r="K899" s="1">
        <f>INDEX(Categories_and_entries__2[[#All],[Category]:[Entries]],MATCH(athlete_entries[[#This Row],[CATEGORY]],Categories_and_entries__2[[#All],[Category]],0),MATCH("Entries",Categories_and_entries__2[[#Headers],[Category]:[Entries]],0))</f>
        <v>6</v>
      </c>
      <c r="L899" s="1">
        <f>COUNTIFS(athlete_entries[CATEGORY],athlete_entries[[#This Row],[CATEGORY]],athlete_entries[Club Full],athlete_entries[[#This Row],[Club Full]])</f>
        <v>1</v>
      </c>
      <c r="M899" s="1" t="str">
        <f>INDEX(Participation_Count_Clubs__24[#All],MATCH(athlete_entries[[#This Row],[Club Full]],Participation_Count_Clubs__24[[#All],[Club Full]],0),MATCH("Club Size Entries",Participation_Count_Clubs__24[#Headers],0))</f>
        <v>L</v>
      </c>
    </row>
    <row r="900" spans="1:13" x14ac:dyDescent="0.25">
      <c r="A900" t="s">
        <v>92</v>
      </c>
      <c r="B900" t="s">
        <v>222</v>
      </c>
      <c r="C900" t="s">
        <v>131</v>
      </c>
      <c r="D900" s="1" t="str">
        <f>VLOOKUP(athlete_entries[[#This Row],[CATEGORY]],Categories!$A$1:$F$106,2,FALSE)</f>
        <v>Individual</v>
      </c>
      <c r="E900" s="1" t="str">
        <f>VLOOKUP(athlete_entries[[#This Row],[CATEGORY]],Categories!$A$1:$F$106,3,FALSE)</f>
        <v>Sparring</v>
      </c>
      <c r="F900" s="1" t="str">
        <f>VLOOKUP(athlete_entries[[#This Row],[CATEGORY]],Categories!$A$1:$F$106,4,FALSE)</f>
        <v>Senior</v>
      </c>
      <c r="G900" s="1" t="str">
        <f>VLOOKUP(athlete_entries[[#This Row],[CATEGORY]],Categories!$A$1:$F$106,5,FALSE)</f>
        <v>Male</v>
      </c>
      <c r="H900" s="1" t="str">
        <f>VLOOKUP(athlete_entries[[#This Row],[CATEGORY]],Categories!$A$1:$F$106,6,FALSE)</f>
        <v>C G10-G05</v>
      </c>
      <c r="I900" s="1" t="str">
        <f t="array" ref="I900">_xlfn.IFNA(INDEX(Results__5[#All],MATCH(athlete_entries[[#This Row],[CATEGORY]]&amp;athlete_entries[[#This Row],[Name]],Results__5[[#All],[Category]]&amp;Results__5[[#All],[Name]],0),MATCH(athlete_entries[[#Headers],[Result]],Results__5[#Headers],0)),"0. None")</f>
        <v>1. Gold</v>
      </c>
      <c r="J900" s="1" t="str">
        <f>IF(AND(athlete_entries[[#This Row],[Result]]="2. Silver",K900=2),"0. None",IF(AND(athlete_entries[[#This Row],[Result]]="3. Bronze",K900=3),"0. None",athlete_entries[[#This Row],[Result]]))</f>
        <v>1. Gold</v>
      </c>
      <c r="K900" s="1">
        <f>INDEX(Categories_and_entries__2[[#All],[Category]:[Entries]],MATCH(athlete_entries[[#This Row],[CATEGORY]],Categories_and_entries__2[[#All],[Category]],0),MATCH("Entries",Categories_and_entries__2[[#Headers],[Category]:[Entries]],0))</f>
        <v>5</v>
      </c>
      <c r="L900" s="1">
        <f>COUNTIFS(athlete_entries[CATEGORY],athlete_entries[[#This Row],[CATEGORY]],athlete_entries[Club Full],athlete_entries[[#This Row],[Club Full]])</f>
        <v>1</v>
      </c>
      <c r="M900" s="1" t="str">
        <f>INDEX(Participation_Count_Clubs__24[#All],MATCH(athlete_entries[[#This Row],[Club Full]],Participation_Count_Clubs__24[[#All],[Club Full]],0),MATCH("Club Size Entries",Participation_Count_Clubs__24[#Headers],0))</f>
        <v>L</v>
      </c>
    </row>
    <row r="901" spans="1:13" x14ac:dyDescent="0.25">
      <c r="A901" t="s">
        <v>94</v>
      </c>
      <c r="B901" t="s">
        <v>223</v>
      </c>
      <c r="C901" t="s">
        <v>131</v>
      </c>
      <c r="D901" s="1" t="str">
        <f>VLOOKUP(athlete_entries[[#This Row],[CATEGORY]],Categories!$A$1:$F$106,2,FALSE)</f>
        <v>Individual</v>
      </c>
      <c r="E901" s="1" t="str">
        <f>VLOOKUP(athlete_entries[[#This Row],[CATEGORY]],Categories!$A$1:$F$106,3,FALSE)</f>
        <v>Sparring</v>
      </c>
      <c r="F901" s="1" t="str">
        <f>VLOOKUP(athlete_entries[[#This Row],[CATEGORY]],Categories!$A$1:$F$106,4,FALSE)</f>
        <v>Veteran</v>
      </c>
      <c r="G901" s="1" t="str">
        <f>VLOOKUP(athlete_entries[[#This Row],[CATEGORY]],Categories!$A$1:$F$106,5,FALSE)</f>
        <v>Male</v>
      </c>
      <c r="H901" s="1" t="str">
        <f>VLOOKUP(athlete_entries[[#This Row],[CATEGORY]],Categories!$A$1:$F$106,6,FALSE)</f>
        <v>A D01-D06</v>
      </c>
      <c r="I901" s="1" t="str">
        <f t="array" ref="I901">_xlfn.IFNA(INDEX(Results__5[#All],MATCH(athlete_entries[[#This Row],[CATEGORY]]&amp;athlete_entries[[#This Row],[Name]],Results__5[[#All],[Category]]&amp;Results__5[[#All],[Name]],0),MATCH(athlete_entries[[#Headers],[Result]],Results__5[#Headers],0)),"0. None")</f>
        <v>1. Gold</v>
      </c>
      <c r="J901" s="1" t="str">
        <f>IF(AND(athlete_entries[[#This Row],[Result]]="2. Silver",K901=2),"0. None",IF(AND(athlete_entries[[#This Row],[Result]]="3. Bronze",K901=3),"0. None",athlete_entries[[#This Row],[Result]]))</f>
        <v>1. Gold</v>
      </c>
      <c r="K901" s="1">
        <f>INDEX(Categories_and_entries__2[[#All],[Category]:[Entries]],MATCH(athlete_entries[[#This Row],[CATEGORY]],Categories_and_entries__2[[#All],[Category]],0),MATCH("Entries",Categories_and_entries__2[[#Headers],[Category]:[Entries]],0))</f>
        <v>2</v>
      </c>
      <c r="L901" s="1">
        <f>COUNTIFS(athlete_entries[CATEGORY],athlete_entries[[#This Row],[CATEGORY]],athlete_entries[Club Full],athlete_entries[[#This Row],[Club Full]])</f>
        <v>1</v>
      </c>
      <c r="M901" s="1" t="str">
        <f>INDEX(Participation_Count_Clubs__24[#All],MATCH(athlete_entries[[#This Row],[Club Full]],Participation_Count_Clubs__24[[#All],[Club Full]],0),MATCH("Club Size Entries",Participation_Count_Clubs__24[#Headers],0))</f>
        <v>L</v>
      </c>
    </row>
    <row r="902" spans="1:13" x14ac:dyDescent="0.25">
      <c r="A902" t="s">
        <v>96</v>
      </c>
      <c r="B902" t="s">
        <v>727</v>
      </c>
      <c r="C902" t="s">
        <v>131</v>
      </c>
      <c r="D902" s="1" t="str">
        <f>VLOOKUP(athlete_entries[[#This Row],[CATEGORY]],Categories!$A$1:$F$106,2,FALSE)</f>
        <v>Individual</v>
      </c>
      <c r="E902" s="1" t="str">
        <f>VLOOKUP(athlete_entries[[#This Row],[CATEGORY]],Categories!$A$1:$F$106,3,FALSE)</f>
        <v>Sparring</v>
      </c>
      <c r="F902" s="1" t="str">
        <f>VLOOKUP(athlete_entries[[#This Row],[CATEGORY]],Categories!$A$1:$F$106,4,FALSE)</f>
        <v>Junior</v>
      </c>
      <c r="G902" s="1" t="str">
        <f>VLOOKUP(athlete_entries[[#This Row],[CATEGORY]],Categories!$A$1:$F$106,5,FALSE)</f>
        <v>Male</v>
      </c>
      <c r="H902" s="1" t="str">
        <f>VLOOKUP(athlete_entries[[#This Row],[CATEGORY]],Categories!$A$1:$F$106,6,FALSE)</f>
        <v>A+B G04-D06</v>
      </c>
      <c r="I902" s="1" t="str">
        <f t="array" ref="I902">_xlfn.IFNA(INDEX(Results__5[#All],MATCH(athlete_entries[[#This Row],[CATEGORY]]&amp;athlete_entries[[#This Row],[Name]],Results__5[[#All],[Category]]&amp;Results__5[[#All],[Name]],0),MATCH(athlete_entries[[#Headers],[Result]],Results__5[#Headers],0)),"0. None")</f>
        <v>0. None</v>
      </c>
      <c r="J902" s="1" t="str">
        <f>IF(AND(athlete_entries[[#This Row],[Result]]="2. Silver",K902=2),"0. None",IF(AND(athlete_entries[[#This Row],[Result]]="3. Bronze",K902=3),"0. None",athlete_entries[[#This Row],[Result]]))</f>
        <v>0. None</v>
      </c>
      <c r="K902" s="1">
        <f>INDEX(Categories_and_entries__2[[#All],[Category]:[Entries]],MATCH(athlete_entries[[#This Row],[CATEGORY]],Categories_and_entries__2[[#All],[Category]],0),MATCH("Entries",Categories_and_entries__2[[#Headers],[Category]:[Entries]],0))</f>
        <v>18</v>
      </c>
      <c r="L902" s="1">
        <f>COUNTIFS(athlete_entries[CATEGORY],athlete_entries[[#This Row],[CATEGORY]],athlete_entries[Club Full],athlete_entries[[#This Row],[Club Full]])</f>
        <v>2</v>
      </c>
      <c r="M902" s="1" t="str">
        <f>INDEX(Participation_Count_Clubs__24[#All],MATCH(athlete_entries[[#This Row],[Club Full]],Participation_Count_Clubs__24[[#All],[Club Full]],0),MATCH("Club Size Entries",Participation_Count_Clubs__24[#Headers],0))</f>
        <v>L</v>
      </c>
    </row>
    <row r="903" spans="1:13" x14ac:dyDescent="0.25">
      <c r="A903" t="s">
        <v>96</v>
      </c>
      <c r="B903" t="s">
        <v>534</v>
      </c>
      <c r="C903" t="s">
        <v>131</v>
      </c>
      <c r="D903" s="1" t="str">
        <f>VLOOKUP(athlete_entries[[#This Row],[CATEGORY]],Categories!$A$1:$F$106,2,FALSE)</f>
        <v>Individual</v>
      </c>
      <c r="E903" s="1" t="str">
        <f>VLOOKUP(athlete_entries[[#This Row],[CATEGORY]],Categories!$A$1:$F$106,3,FALSE)</f>
        <v>Sparring</v>
      </c>
      <c r="F903" s="1" t="str">
        <f>VLOOKUP(athlete_entries[[#This Row],[CATEGORY]],Categories!$A$1:$F$106,4,FALSE)</f>
        <v>Junior</v>
      </c>
      <c r="G903" s="1" t="str">
        <f>VLOOKUP(athlete_entries[[#This Row],[CATEGORY]],Categories!$A$1:$F$106,5,FALSE)</f>
        <v>Male</v>
      </c>
      <c r="H903" s="1" t="str">
        <f>VLOOKUP(athlete_entries[[#This Row],[CATEGORY]],Categories!$A$1:$F$106,6,FALSE)</f>
        <v>A+B G04-D06</v>
      </c>
      <c r="I903" s="1" t="str">
        <f t="array" ref="I903">_xlfn.IFNA(INDEX(Results__5[#All],MATCH(athlete_entries[[#This Row],[CATEGORY]]&amp;athlete_entries[[#This Row],[Name]],Results__5[[#All],[Category]]&amp;Results__5[[#All],[Name]],0),MATCH(athlete_entries[[#Headers],[Result]],Results__5[#Headers],0)),"0. None")</f>
        <v>0. None</v>
      </c>
      <c r="J903" s="1" t="str">
        <f>IF(AND(athlete_entries[[#This Row],[Result]]="2. Silver",K903=2),"0. None",IF(AND(athlete_entries[[#This Row],[Result]]="3. Bronze",K903=3),"0. None",athlete_entries[[#This Row],[Result]]))</f>
        <v>0. None</v>
      </c>
      <c r="K903" s="1">
        <f>INDEX(Categories_and_entries__2[[#All],[Category]:[Entries]],MATCH(athlete_entries[[#This Row],[CATEGORY]],Categories_and_entries__2[[#All],[Category]],0),MATCH("Entries",Categories_and_entries__2[[#Headers],[Category]:[Entries]],0))</f>
        <v>18</v>
      </c>
      <c r="L903" s="1">
        <f>COUNTIFS(athlete_entries[CATEGORY],athlete_entries[[#This Row],[CATEGORY]],athlete_entries[Club Full],athlete_entries[[#This Row],[Club Full]])</f>
        <v>2</v>
      </c>
      <c r="M903" s="1" t="str">
        <f>INDEX(Participation_Count_Clubs__24[#All],MATCH(athlete_entries[[#This Row],[Club Full]],Participation_Count_Clubs__24[[#All],[Club Full]],0),MATCH("Club Size Entries",Participation_Count_Clubs__24[#Headers],0))</f>
        <v>L</v>
      </c>
    </row>
    <row r="904" spans="1:13" x14ac:dyDescent="0.25">
      <c r="A904" t="s">
        <v>12</v>
      </c>
      <c r="B904" t="s">
        <v>243</v>
      </c>
      <c r="C904" t="s">
        <v>244</v>
      </c>
      <c r="D904" s="1" t="str">
        <f>VLOOKUP(athlete_entries[[#This Row],[CATEGORY]],Categories!$A$1:$F$106,2,FALSE)</f>
        <v>Individual</v>
      </c>
      <c r="E904" s="1" t="str">
        <f>VLOOKUP(athlete_entries[[#This Row],[CATEGORY]],Categories!$A$1:$F$106,3,FALSE)</f>
        <v>Patterns</v>
      </c>
      <c r="F904" s="1" t="str">
        <f>VLOOKUP(athlete_entries[[#This Row],[CATEGORY]],Categories!$A$1:$F$106,4,FALSE)</f>
        <v>Junior</v>
      </c>
      <c r="G904" s="1" t="str">
        <f>VLOOKUP(athlete_entries[[#This Row],[CATEGORY]],Categories!$A$1:$F$106,5,FALSE)</f>
        <v>Mixed</v>
      </c>
      <c r="H904" s="1" t="str">
        <f>VLOOKUP(athlete_entries[[#This Row],[CATEGORY]],Categories!$A$1:$F$106,6,FALSE)</f>
        <v>A D01-D06</v>
      </c>
      <c r="I904" s="1" t="str">
        <f t="array" ref="I904">_xlfn.IFNA(INDEX(Results__5[#All],MATCH(athlete_entries[[#This Row],[CATEGORY]]&amp;athlete_entries[[#This Row],[Name]],Results__5[[#All],[Category]]&amp;Results__5[[#All],[Name]],0),MATCH(athlete_entries[[#Headers],[Result]],Results__5[#Headers],0)),"0. None")</f>
        <v>2. Silver</v>
      </c>
      <c r="J904" s="1" t="str">
        <f>IF(AND(athlete_entries[[#This Row],[Result]]="2. Silver",K904=2),"0. None",IF(AND(athlete_entries[[#This Row],[Result]]="3. Bronze",K904=3),"0. None",athlete_entries[[#This Row],[Result]]))</f>
        <v>2. Silver</v>
      </c>
      <c r="K904" s="1">
        <f>INDEX(Categories_and_entries__2[[#All],[Category]:[Entries]],MATCH(athlete_entries[[#This Row],[CATEGORY]],Categories_and_entries__2[[#All],[Category]],0),MATCH("Entries",Categories_and_entries__2[[#Headers],[Category]:[Entries]],0))</f>
        <v>6</v>
      </c>
      <c r="L904" s="1">
        <f>COUNTIFS(athlete_entries[CATEGORY],athlete_entries[[#This Row],[CATEGORY]],athlete_entries[Club Full],athlete_entries[[#This Row],[Club Full]])</f>
        <v>1</v>
      </c>
      <c r="M904" s="1" t="str">
        <f>INDEX(Participation_Count_Clubs__24[#All],MATCH(athlete_entries[[#This Row],[Club Full]],Participation_Count_Clubs__24[[#All],[Club Full]],0),MATCH("Club Size Entries",Participation_Count_Clubs__24[#Headers],0))</f>
        <v>XS</v>
      </c>
    </row>
    <row r="905" spans="1:13" x14ac:dyDescent="0.25">
      <c r="A905" t="s">
        <v>35</v>
      </c>
      <c r="B905" t="s">
        <v>778</v>
      </c>
      <c r="C905" t="s">
        <v>244</v>
      </c>
      <c r="D905" s="1" t="str">
        <f>VLOOKUP(athlete_entries[[#This Row],[CATEGORY]],Categories!$A$1:$F$106,2,FALSE)</f>
        <v>Team</v>
      </c>
      <c r="E905" s="1" t="str">
        <f>VLOOKUP(athlete_entries[[#This Row],[CATEGORY]],Categories!$A$1:$F$106,3,FALSE)</f>
        <v>Pre-Arranged</v>
      </c>
      <c r="F905" s="1" t="str">
        <f>VLOOKUP(athlete_entries[[#This Row],[CATEGORY]],Categories!$A$1:$F$106,4,FALSE)</f>
        <v>Junior-Senior-Veteran</v>
      </c>
      <c r="G905" s="1" t="str">
        <f>VLOOKUP(athlete_entries[[#This Row],[CATEGORY]],Categories!$A$1:$F$106,5,FALSE)</f>
        <v>Mixed</v>
      </c>
      <c r="H905" s="1" t="str">
        <f>VLOOKUP(athlete_entries[[#This Row],[CATEGORY]],Categories!$A$1:$F$106,6,FALSE)</f>
        <v>A+B G04-D06</v>
      </c>
      <c r="I905" s="1" t="str">
        <f t="array" ref="I905">_xlfn.IFNA(INDEX(Results__5[#All],MATCH(athlete_entries[[#This Row],[CATEGORY]]&amp;athlete_entries[[#This Row],[Name]],Results__5[[#All],[Category]]&amp;Results__5[[#All],[Name]],0),MATCH(athlete_entries[[#Headers],[Result]],Results__5[#Headers],0)),"0. None")</f>
        <v>0. None</v>
      </c>
      <c r="J905" s="1" t="str">
        <f>IF(AND(athlete_entries[[#This Row],[Result]]="2. Silver",K905=2),"0. None",IF(AND(athlete_entries[[#This Row],[Result]]="3. Bronze",K905=3),"0. None",athlete_entries[[#This Row],[Result]]))</f>
        <v>0. None</v>
      </c>
      <c r="K905" s="1">
        <f>INDEX(Categories_and_entries__2[[#All],[Category]:[Entries]],MATCH(athlete_entries[[#This Row],[CATEGORY]],Categories_and_entries__2[[#All],[Category]],0),MATCH("Entries",Categories_and_entries__2[[#Headers],[Category]:[Entries]],0))</f>
        <v>4</v>
      </c>
      <c r="L905" s="1">
        <f>COUNTIFS(athlete_entries[CATEGORY],athlete_entries[[#This Row],[CATEGORY]],athlete_entries[Club Full],athlete_entries[[#This Row],[Club Full]])</f>
        <v>1</v>
      </c>
      <c r="M905" s="1" t="str">
        <f>INDEX(Participation_Count_Clubs__24[#All],MATCH(athlete_entries[[#This Row],[Club Full]],Participation_Count_Clubs__24[[#All],[Club Full]],0),MATCH("Club Size Entries",Participation_Count_Clubs__24[#Headers],0))</f>
        <v>XS</v>
      </c>
    </row>
    <row r="906" spans="1:13" x14ac:dyDescent="0.25">
      <c r="A906" t="s">
        <v>6</v>
      </c>
      <c r="B906" t="s">
        <v>358</v>
      </c>
      <c r="C906" t="s">
        <v>340</v>
      </c>
      <c r="D906" s="1" t="str">
        <f>VLOOKUP(athlete_entries[[#This Row],[CATEGORY]],Categories!$A$1:$F$106,2,FALSE)</f>
        <v>Individual</v>
      </c>
      <c r="E906" s="1" t="str">
        <f>VLOOKUP(athlete_entries[[#This Row],[CATEGORY]],Categories!$A$1:$F$106,3,FALSE)</f>
        <v>Patterns</v>
      </c>
      <c r="F906" s="1" t="str">
        <f>VLOOKUP(athlete_entries[[#This Row],[CATEGORY]],Categories!$A$1:$F$106,4,FALSE)</f>
        <v>Youth</v>
      </c>
      <c r="G906" s="1" t="str">
        <f>VLOOKUP(athlete_entries[[#This Row],[CATEGORY]],Categories!$A$1:$F$106,5,FALSE)</f>
        <v>Male</v>
      </c>
      <c r="H906" s="1" t="str">
        <f>VLOOKUP(athlete_entries[[#This Row],[CATEGORY]],Categories!$A$1:$F$106,6,FALSE)</f>
        <v>A D01-D06</v>
      </c>
      <c r="I906" s="1" t="str">
        <f t="array" ref="I906">_xlfn.IFNA(INDEX(Results__5[#All],MATCH(athlete_entries[[#This Row],[CATEGORY]]&amp;athlete_entries[[#This Row],[Name]],Results__5[[#All],[Category]]&amp;Results__5[[#All],[Name]],0),MATCH(athlete_entries[[#Headers],[Result]],Results__5[#Headers],0)),"0. None")</f>
        <v>0. None</v>
      </c>
      <c r="J906" s="1" t="str">
        <f>IF(AND(athlete_entries[[#This Row],[Result]]="2. Silver",K906=2),"0. None",IF(AND(athlete_entries[[#This Row],[Result]]="3. Bronze",K906=3),"0. None",athlete_entries[[#This Row],[Result]]))</f>
        <v>0. None</v>
      </c>
      <c r="K906" s="1">
        <f>INDEX(Categories_and_entries__2[[#All],[Category]:[Entries]],MATCH(athlete_entries[[#This Row],[CATEGORY]],Categories_and_entries__2[[#All],[Category]],0),MATCH("Entries",Categories_and_entries__2[[#Headers],[Category]:[Entries]],0))</f>
        <v>6</v>
      </c>
      <c r="L906" s="1">
        <f>COUNTIFS(athlete_entries[CATEGORY],athlete_entries[[#This Row],[CATEGORY]],athlete_entries[Club Full],athlete_entries[[#This Row],[Club Full]])</f>
        <v>2</v>
      </c>
      <c r="M906" s="1" t="str">
        <f>INDEX(Participation_Count_Clubs__24[#All],MATCH(athlete_entries[[#This Row],[Club Full]],Participation_Count_Clubs__24[[#All],[Club Full]],0),MATCH("Club Size Entries",Participation_Count_Clubs__24[#Headers],0))</f>
        <v>S</v>
      </c>
    </row>
    <row r="907" spans="1:13" x14ac:dyDescent="0.25">
      <c r="A907" t="s">
        <v>6</v>
      </c>
      <c r="B907" t="s">
        <v>359</v>
      </c>
      <c r="C907" t="s">
        <v>340</v>
      </c>
      <c r="D907" s="1" t="str">
        <f>VLOOKUP(athlete_entries[[#This Row],[CATEGORY]],Categories!$A$1:$F$106,2,FALSE)</f>
        <v>Individual</v>
      </c>
      <c r="E907" s="1" t="str">
        <f>VLOOKUP(athlete_entries[[#This Row],[CATEGORY]],Categories!$A$1:$F$106,3,FALSE)</f>
        <v>Patterns</v>
      </c>
      <c r="F907" s="1" t="str">
        <f>VLOOKUP(athlete_entries[[#This Row],[CATEGORY]],Categories!$A$1:$F$106,4,FALSE)</f>
        <v>Youth</v>
      </c>
      <c r="G907" s="1" t="str">
        <f>VLOOKUP(athlete_entries[[#This Row],[CATEGORY]],Categories!$A$1:$F$106,5,FALSE)</f>
        <v>Male</v>
      </c>
      <c r="H907" s="1" t="str">
        <f>VLOOKUP(athlete_entries[[#This Row],[CATEGORY]],Categories!$A$1:$F$106,6,FALSE)</f>
        <v>A D01-D06</v>
      </c>
      <c r="I907" s="1" t="str">
        <f t="array" ref="I907">_xlfn.IFNA(INDEX(Results__5[#All],MATCH(athlete_entries[[#This Row],[CATEGORY]]&amp;athlete_entries[[#This Row],[Name]],Results__5[[#All],[Category]]&amp;Results__5[[#All],[Name]],0),MATCH(athlete_entries[[#Headers],[Result]],Results__5[#Headers],0)),"0. None")</f>
        <v>0. None</v>
      </c>
      <c r="J907" s="1" t="str">
        <f>IF(AND(athlete_entries[[#This Row],[Result]]="2. Silver",K907=2),"0. None",IF(AND(athlete_entries[[#This Row],[Result]]="3. Bronze",K907=3),"0. None",athlete_entries[[#This Row],[Result]]))</f>
        <v>0. None</v>
      </c>
      <c r="K907" s="1">
        <f>INDEX(Categories_and_entries__2[[#All],[Category]:[Entries]],MATCH(athlete_entries[[#This Row],[CATEGORY]],Categories_and_entries__2[[#All],[Category]],0),MATCH("Entries",Categories_and_entries__2[[#Headers],[Category]:[Entries]],0))</f>
        <v>6</v>
      </c>
      <c r="L907" s="1">
        <f>COUNTIFS(athlete_entries[CATEGORY],athlete_entries[[#This Row],[CATEGORY]],athlete_entries[Club Full],athlete_entries[[#This Row],[Club Full]])</f>
        <v>2</v>
      </c>
      <c r="M907" s="1" t="str">
        <f>INDEX(Participation_Count_Clubs__24[#All],MATCH(athlete_entries[[#This Row],[Club Full]],Participation_Count_Clubs__24[[#All],[Club Full]],0),MATCH("Club Size Entries",Participation_Count_Clubs__24[#Headers],0))</f>
        <v>S</v>
      </c>
    </row>
    <row r="908" spans="1:13" x14ac:dyDescent="0.25">
      <c r="A908" t="s">
        <v>20</v>
      </c>
      <c r="B908" t="s">
        <v>339</v>
      </c>
      <c r="C908" t="s">
        <v>340</v>
      </c>
      <c r="D908" s="1" t="str">
        <f>VLOOKUP(athlete_entries[[#This Row],[CATEGORY]],Categories!$A$1:$F$106,2,FALSE)</f>
        <v>Individual</v>
      </c>
      <c r="E908" s="1" t="str">
        <f>VLOOKUP(athlete_entries[[#This Row],[CATEGORY]],Categories!$A$1:$F$106,3,FALSE)</f>
        <v>Patterns</v>
      </c>
      <c r="F908" s="1" t="str">
        <f>VLOOKUP(athlete_entries[[#This Row],[CATEGORY]],Categories!$A$1:$F$106,4,FALSE)</f>
        <v>Senior</v>
      </c>
      <c r="G908" s="1" t="str">
        <f>VLOOKUP(athlete_entries[[#This Row],[CATEGORY]],Categories!$A$1:$F$106,5,FALSE)</f>
        <v>Female</v>
      </c>
      <c r="H908" s="1" t="str">
        <f>VLOOKUP(athlete_entries[[#This Row],[CATEGORY]],Categories!$A$1:$F$106,6,FALSE)</f>
        <v>A D01-D06</v>
      </c>
      <c r="I908" s="1" t="str">
        <f t="array" ref="I908">_xlfn.IFNA(INDEX(Results__5[#All],MATCH(athlete_entries[[#This Row],[CATEGORY]]&amp;athlete_entries[[#This Row],[Name]],Results__5[[#All],[Category]]&amp;Results__5[[#All],[Name]],0),MATCH(athlete_entries[[#Headers],[Result]],Results__5[#Headers],0)),"0. None")</f>
        <v>3. Bronze</v>
      </c>
      <c r="J908" s="1" t="str">
        <f>IF(AND(athlete_entries[[#This Row],[Result]]="2. Silver",K908=2),"0. None",IF(AND(athlete_entries[[#This Row],[Result]]="3. Bronze",K908=3),"0. None",athlete_entries[[#This Row],[Result]]))</f>
        <v>3. Bronze</v>
      </c>
      <c r="K908" s="1">
        <f>INDEX(Categories_and_entries__2[[#All],[Category]:[Entries]],MATCH(athlete_entries[[#This Row],[CATEGORY]],Categories_and_entries__2[[#All],[Category]],0),MATCH("Entries",Categories_and_entries__2[[#Headers],[Category]:[Entries]],0))</f>
        <v>5</v>
      </c>
      <c r="L908" s="1">
        <f>COUNTIFS(athlete_entries[CATEGORY],athlete_entries[[#This Row],[CATEGORY]],athlete_entries[Club Full],athlete_entries[[#This Row],[Club Full]])</f>
        <v>1</v>
      </c>
      <c r="M908" s="1" t="str">
        <f>INDEX(Participation_Count_Clubs__24[#All],MATCH(athlete_entries[[#This Row],[Club Full]],Participation_Count_Clubs__24[[#All],[Club Full]],0),MATCH("Club Size Entries",Participation_Count_Clubs__24[#Headers],0))</f>
        <v>S</v>
      </c>
    </row>
    <row r="909" spans="1:13" x14ac:dyDescent="0.25">
      <c r="A909" t="s">
        <v>50</v>
      </c>
      <c r="B909" t="s">
        <v>358</v>
      </c>
      <c r="C909" t="s">
        <v>340</v>
      </c>
      <c r="D909" s="1" t="str">
        <f>VLOOKUP(athlete_entries[[#This Row],[CATEGORY]],Categories!$A$1:$F$106,2,FALSE)</f>
        <v>Individual</v>
      </c>
      <c r="E909" s="1" t="str">
        <f>VLOOKUP(athlete_entries[[#This Row],[CATEGORY]],Categories!$A$1:$F$106,3,FALSE)</f>
        <v>Sparring</v>
      </c>
      <c r="F909" s="1" t="str">
        <f>VLOOKUP(athlete_entries[[#This Row],[CATEGORY]],Categories!$A$1:$F$106,4,FALSE)</f>
        <v>Youth</v>
      </c>
      <c r="G909" s="1" t="str">
        <f>VLOOKUP(athlete_entries[[#This Row],[CATEGORY]],Categories!$A$1:$F$106,5,FALSE)</f>
        <v>Male</v>
      </c>
      <c r="H909" s="1" t="str">
        <f>VLOOKUP(athlete_entries[[#This Row],[CATEGORY]],Categories!$A$1:$F$106,6,FALSE)</f>
        <v>A+B G04-D06</v>
      </c>
      <c r="I909" s="1" t="str">
        <f t="array" ref="I909">_xlfn.IFNA(INDEX(Results__5[#All],MATCH(athlete_entries[[#This Row],[CATEGORY]]&amp;athlete_entries[[#This Row],[Name]],Results__5[[#All],[Category]]&amp;Results__5[[#All],[Name]],0),MATCH(athlete_entries[[#Headers],[Result]],Results__5[#Headers],0)),"0. None")</f>
        <v>3. Bronze</v>
      </c>
      <c r="J909" s="1" t="str">
        <f>IF(AND(athlete_entries[[#This Row],[Result]]="2. Silver",K909=2),"0. None",IF(AND(athlete_entries[[#This Row],[Result]]="3. Bronze",K909=3),"0. None",athlete_entries[[#This Row],[Result]]))</f>
        <v>3. Bronze</v>
      </c>
      <c r="K909" s="1">
        <f>INDEX(Categories_and_entries__2[[#All],[Category]:[Entries]],MATCH(athlete_entries[[#This Row],[CATEGORY]],Categories_and_entries__2[[#All],[Category]],0),MATCH("Entries",Categories_and_entries__2[[#Headers],[Category]:[Entries]],0))</f>
        <v>8</v>
      </c>
      <c r="L909" s="1">
        <f>COUNTIFS(athlete_entries[CATEGORY],athlete_entries[[#This Row],[CATEGORY]],athlete_entries[Club Full],athlete_entries[[#This Row],[Club Full]])</f>
        <v>1</v>
      </c>
      <c r="M909" s="1" t="str">
        <f>INDEX(Participation_Count_Clubs__24[#All],MATCH(athlete_entries[[#This Row],[Club Full]],Participation_Count_Clubs__24[[#All],[Club Full]],0),MATCH("Club Size Entries",Participation_Count_Clubs__24[#Headers],0))</f>
        <v>S</v>
      </c>
    </row>
    <row r="910" spans="1:13" x14ac:dyDescent="0.25">
      <c r="A910" t="s">
        <v>447</v>
      </c>
      <c r="B910" t="s">
        <v>359</v>
      </c>
      <c r="C910" t="s">
        <v>340</v>
      </c>
      <c r="D910" s="1" t="str">
        <f>VLOOKUP(athlete_entries[[#This Row],[CATEGORY]],Categories!$A$1:$F$106,2,FALSE)</f>
        <v>Individual</v>
      </c>
      <c r="E910" s="1" t="str">
        <f>VLOOKUP(athlete_entries[[#This Row],[CATEGORY]],Categories!$A$1:$F$106,3,FALSE)</f>
        <v>Sparring</v>
      </c>
      <c r="F910" s="1" t="str">
        <f>VLOOKUP(athlete_entries[[#This Row],[CATEGORY]],Categories!$A$1:$F$106,4,FALSE)</f>
        <v>Youth</v>
      </c>
      <c r="G910" s="1" t="str">
        <f>VLOOKUP(athlete_entries[[#This Row],[CATEGORY]],Categories!$A$1:$F$106,5,FALSE)</f>
        <v>Male</v>
      </c>
      <c r="H910" s="1" t="str">
        <f>VLOOKUP(athlete_entries[[#This Row],[CATEGORY]],Categories!$A$1:$F$106,6,FALSE)</f>
        <v>A+B G04-D06</v>
      </c>
      <c r="I910" s="1" t="str">
        <f t="array" ref="I910">_xlfn.IFNA(INDEX(Results__5[#All],MATCH(athlete_entries[[#This Row],[CATEGORY]]&amp;athlete_entries[[#This Row],[Name]],Results__5[[#All],[Category]]&amp;Results__5[[#All],[Name]],0),MATCH(athlete_entries[[#Headers],[Result]],Results__5[#Headers],0)),"0. None")</f>
        <v>0. None</v>
      </c>
      <c r="J910" s="1" t="str">
        <f>IF(AND(athlete_entries[[#This Row],[Result]]="2. Silver",K910=2),"0. None",IF(AND(athlete_entries[[#This Row],[Result]]="3. Bronze",K910=3),"0. None",athlete_entries[[#This Row],[Result]]))</f>
        <v>0. None</v>
      </c>
      <c r="K910" s="1">
        <f>INDEX(Categories_and_entries__2[[#All],[Category]:[Entries]],MATCH(athlete_entries[[#This Row],[CATEGORY]],Categories_and_entries__2[[#All],[Category]],0),MATCH("Entries",Categories_and_entries__2[[#Headers],[Category]:[Entries]],0))</f>
        <v>3</v>
      </c>
      <c r="L910" s="1">
        <f>COUNTIFS(athlete_entries[CATEGORY],athlete_entries[[#This Row],[CATEGORY]],athlete_entries[Club Full],athlete_entries[[#This Row],[Club Full]])</f>
        <v>1</v>
      </c>
      <c r="M910" s="1" t="str">
        <f>INDEX(Participation_Count_Clubs__24[#All],MATCH(athlete_entries[[#This Row],[Club Full]],Participation_Count_Clubs__24[[#All],[Club Full]],0),MATCH("Club Size Entries",Participation_Count_Clubs__24[#Headers],0))</f>
        <v>S</v>
      </c>
    </row>
    <row r="911" spans="1:13" x14ac:dyDescent="0.25">
      <c r="A911" t="s">
        <v>80</v>
      </c>
      <c r="B911" t="s">
        <v>339</v>
      </c>
      <c r="C911" t="s">
        <v>340</v>
      </c>
      <c r="D911" s="1" t="str">
        <f>VLOOKUP(athlete_entries[[#This Row],[CATEGORY]],Categories!$A$1:$F$106,2,FALSE)</f>
        <v>Individual</v>
      </c>
      <c r="E911" s="1" t="str">
        <f>VLOOKUP(athlete_entries[[#This Row],[CATEGORY]],Categories!$A$1:$F$106,3,FALSE)</f>
        <v>Sparring</v>
      </c>
      <c r="F911" s="1" t="str">
        <f>VLOOKUP(athlete_entries[[#This Row],[CATEGORY]],Categories!$A$1:$F$106,4,FALSE)</f>
        <v>Senior</v>
      </c>
      <c r="G911" s="1" t="str">
        <f>VLOOKUP(athlete_entries[[#This Row],[CATEGORY]],Categories!$A$1:$F$106,5,FALSE)</f>
        <v>Female</v>
      </c>
      <c r="H911" s="1" t="str">
        <f>VLOOKUP(athlete_entries[[#This Row],[CATEGORY]],Categories!$A$1:$F$106,6,FALSE)</f>
        <v>A D01-D06</v>
      </c>
      <c r="I911" s="1" t="str">
        <f t="array" ref="I911">_xlfn.IFNA(INDEX(Results__5[#All],MATCH(athlete_entries[[#This Row],[CATEGORY]]&amp;athlete_entries[[#This Row],[Name]],Results__5[[#All],[Category]]&amp;Results__5[[#All],[Name]],0),MATCH(athlete_entries[[#Headers],[Result]],Results__5[#Headers],0)),"0. None")</f>
        <v>0. None</v>
      </c>
      <c r="J911" s="1" t="str">
        <f>IF(AND(athlete_entries[[#This Row],[Result]]="2. Silver",K911=2),"0. None",IF(AND(athlete_entries[[#This Row],[Result]]="3. Bronze",K911=3),"0. None",athlete_entries[[#This Row],[Result]]))</f>
        <v>0. None</v>
      </c>
      <c r="K911" s="1">
        <f>INDEX(Categories_and_entries__2[[#All],[Category]:[Entries]],MATCH(athlete_entries[[#This Row],[CATEGORY]],Categories_and_entries__2[[#All],[Category]],0),MATCH("Entries",Categories_and_entries__2[[#Headers],[Category]:[Entries]],0))</f>
        <v>8</v>
      </c>
      <c r="L911" s="1">
        <f>COUNTIFS(athlete_entries[CATEGORY],athlete_entries[[#This Row],[CATEGORY]],athlete_entries[Club Full],athlete_entries[[#This Row],[Club Full]])</f>
        <v>1</v>
      </c>
      <c r="M911" s="1" t="str">
        <f>INDEX(Participation_Count_Clubs__24[#All],MATCH(athlete_entries[[#This Row],[Club Full]],Participation_Count_Clubs__24[[#All],[Club Full]],0),MATCH("Club Size Entries",Participation_Count_Clubs__24[#Headers],0))</f>
        <v>S</v>
      </c>
    </row>
    <row r="912" spans="1:13" x14ac:dyDescent="0.25">
      <c r="A912" t="s">
        <v>86</v>
      </c>
      <c r="B912" t="s">
        <v>544</v>
      </c>
      <c r="C912" t="s">
        <v>340</v>
      </c>
      <c r="D912" s="1" t="str">
        <f>VLOOKUP(athlete_entries[[#This Row],[CATEGORY]],Categories!$A$1:$F$106,2,FALSE)</f>
        <v>Individual</v>
      </c>
      <c r="E912" s="1" t="str">
        <f>VLOOKUP(athlete_entries[[#This Row],[CATEGORY]],Categories!$A$1:$F$106,3,FALSE)</f>
        <v>Sparring</v>
      </c>
      <c r="F912" s="1" t="str">
        <f>VLOOKUP(athlete_entries[[#This Row],[CATEGORY]],Categories!$A$1:$F$106,4,FALSE)</f>
        <v>Senior</v>
      </c>
      <c r="G912" s="1" t="str">
        <f>VLOOKUP(athlete_entries[[#This Row],[CATEGORY]],Categories!$A$1:$F$106,5,FALSE)</f>
        <v>Male</v>
      </c>
      <c r="H912" s="1" t="str">
        <f>VLOOKUP(athlete_entries[[#This Row],[CATEGORY]],Categories!$A$1:$F$106,6,FALSE)</f>
        <v>A+B G04-D06</v>
      </c>
      <c r="I912" s="1" t="str">
        <f t="array" ref="I912">_xlfn.IFNA(INDEX(Results__5[#All],MATCH(athlete_entries[[#This Row],[CATEGORY]]&amp;athlete_entries[[#This Row],[Name]],Results__5[[#All],[Category]]&amp;Results__5[[#All],[Name]],0),MATCH(athlete_entries[[#Headers],[Result]],Results__5[#Headers],0)),"0. None")</f>
        <v>0. None</v>
      </c>
      <c r="J912" s="1" t="str">
        <f>IF(AND(athlete_entries[[#This Row],[Result]]="2. Silver",K912=2),"0. None",IF(AND(athlete_entries[[#This Row],[Result]]="3. Bronze",K912=3),"0. None",athlete_entries[[#This Row],[Result]]))</f>
        <v>0. None</v>
      </c>
      <c r="K912" s="1">
        <f>INDEX(Categories_and_entries__2[[#All],[Category]:[Entries]],MATCH(athlete_entries[[#This Row],[CATEGORY]],Categories_and_entries__2[[#All],[Category]],0),MATCH("Entries",Categories_and_entries__2[[#Headers],[Category]:[Entries]],0))</f>
        <v>8</v>
      </c>
      <c r="L912" s="1">
        <f>COUNTIFS(athlete_entries[CATEGORY],athlete_entries[[#This Row],[CATEGORY]],athlete_entries[Club Full],athlete_entries[[#This Row],[Club Full]])</f>
        <v>1</v>
      </c>
      <c r="M912" s="1" t="str">
        <f>INDEX(Participation_Count_Clubs__24[#All],MATCH(athlete_entries[[#This Row],[Club Full]],Participation_Count_Clubs__24[[#All],[Club Full]],0),MATCH("Club Size Entries",Participation_Count_Clubs__24[#Headers],0))</f>
        <v>S</v>
      </c>
    </row>
    <row r="913" spans="1:13" x14ac:dyDescent="0.25">
      <c r="A913" t="s">
        <v>88</v>
      </c>
      <c r="B913" t="s">
        <v>725</v>
      </c>
      <c r="C913" t="s">
        <v>340</v>
      </c>
      <c r="D913" s="1" t="str">
        <f>VLOOKUP(athlete_entries[[#This Row],[CATEGORY]],Categories!$A$1:$F$106,2,FALSE)</f>
        <v>Individual</v>
      </c>
      <c r="E913" s="1" t="str">
        <f>VLOOKUP(athlete_entries[[#This Row],[CATEGORY]],Categories!$A$1:$F$106,3,FALSE)</f>
        <v>Sparring</v>
      </c>
      <c r="F913" s="1" t="str">
        <f>VLOOKUP(athlete_entries[[#This Row],[CATEGORY]],Categories!$A$1:$F$106,4,FALSE)</f>
        <v>Senior</v>
      </c>
      <c r="G913" s="1" t="str">
        <f>VLOOKUP(athlete_entries[[#This Row],[CATEGORY]],Categories!$A$1:$F$106,5,FALSE)</f>
        <v>Male</v>
      </c>
      <c r="H913" s="1" t="str">
        <f>VLOOKUP(athlete_entries[[#This Row],[CATEGORY]],Categories!$A$1:$F$106,6,FALSE)</f>
        <v>A+B G04-D06</v>
      </c>
      <c r="I913" s="1" t="str">
        <f t="array" ref="I913">_xlfn.IFNA(INDEX(Results__5[#All],MATCH(athlete_entries[[#This Row],[CATEGORY]]&amp;athlete_entries[[#This Row],[Name]],Results__5[[#All],[Category]]&amp;Results__5[[#All],[Name]],0),MATCH(athlete_entries[[#Headers],[Result]],Results__5[#Headers],0)),"0. None")</f>
        <v>0. None</v>
      </c>
      <c r="J913" s="1" t="str">
        <f>IF(AND(athlete_entries[[#This Row],[Result]]="2. Silver",K913=2),"0. None",IF(AND(athlete_entries[[#This Row],[Result]]="3. Bronze",K913=3),"0. None",athlete_entries[[#This Row],[Result]]))</f>
        <v>0. None</v>
      </c>
      <c r="K913" s="1">
        <f>INDEX(Categories_and_entries__2[[#All],[Category]:[Entries]],MATCH(athlete_entries[[#This Row],[CATEGORY]],Categories_and_entries__2[[#All],[Category]],0),MATCH("Entries",Categories_and_entries__2[[#Headers],[Category]:[Entries]],0))</f>
        <v>6</v>
      </c>
      <c r="L913" s="1">
        <f>COUNTIFS(athlete_entries[CATEGORY],athlete_entries[[#This Row],[CATEGORY]],athlete_entries[Club Full],athlete_entries[[#This Row],[Club Full]])</f>
        <v>1</v>
      </c>
      <c r="M913" s="1" t="str">
        <f>INDEX(Participation_Count_Clubs__24[#All],MATCH(athlete_entries[[#This Row],[Club Full]],Participation_Count_Clubs__24[[#All],[Club Full]],0),MATCH("Club Size Entries",Participation_Count_Clubs__24[#Headers],0))</f>
        <v>S</v>
      </c>
    </row>
    <row r="914" spans="1:13" x14ac:dyDescent="0.25">
      <c r="A914" t="s">
        <v>98</v>
      </c>
      <c r="B914" t="s">
        <v>725</v>
      </c>
      <c r="C914" t="s">
        <v>340</v>
      </c>
      <c r="D914" s="1" t="str">
        <f>VLOOKUP(athlete_entries[[#This Row],[CATEGORY]],Categories!$A$1:$F$106,2,FALSE)</f>
        <v>Individual</v>
      </c>
      <c r="E914" s="1" t="str">
        <f>VLOOKUP(athlete_entries[[#This Row],[CATEGORY]],Categories!$A$1:$F$106,3,FALSE)</f>
        <v>Sparring</v>
      </c>
      <c r="F914" s="1" t="str">
        <f>VLOOKUP(athlete_entries[[#This Row],[CATEGORY]],Categories!$A$1:$F$106,4,FALSE)</f>
        <v>Senior</v>
      </c>
      <c r="G914" s="1" t="str">
        <f>VLOOKUP(athlete_entries[[#This Row],[CATEGORY]],Categories!$A$1:$F$106,5,FALSE)</f>
        <v>Male</v>
      </c>
      <c r="H914" s="1" t="str">
        <f>VLOOKUP(athlete_entries[[#This Row],[CATEGORY]],Categories!$A$1:$F$106,6,FALSE)</f>
        <v>A+B G04-D06</v>
      </c>
      <c r="I914" s="1" t="str">
        <f t="array" ref="I914">_xlfn.IFNA(INDEX(Results__5[#All],MATCH(athlete_entries[[#This Row],[CATEGORY]]&amp;athlete_entries[[#This Row],[Name]],Results__5[[#All],[Category]]&amp;Results__5[[#All],[Name]],0),MATCH(athlete_entries[[#Headers],[Result]],Results__5[#Headers],0)),"0. None")</f>
        <v>0. None</v>
      </c>
      <c r="J914" s="1" t="str">
        <f>IF(AND(athlete_entries[[#This Row],[Result]]="2. Silver",K914=2),"0. None",IF(AND(athlete_entries[[#This Row],[Result]]="3. Bronze",K914=3),"0. None",athlete_entries[[#This Row],[Result]]))</f>
        <v>0. None</v>
      </c>
      <c r="K914" s="1">
        <f>INDEX(Categories_and_entries__2[[#All],[Category]:[Entries]],MATCH(athlete_entries[[#This Row],[CATEGORY]],Categories_and_entries__2[[#All],[Category]],0),MATCH("Entries",Categories_and_entries__2[[#Headers],[Category]:[Entries]],0))</f>
        <v>17</v>
      </c>
      <c r="L914" s="1">
        <f>COUNTIFS(athlete_entries[CATEGORY],athlete_entries[[#This Row],[CATEGORY]],athlete_entries[Club Full],athlete_entries[[#This Row],[Club Full]])</f>
        <v>2</v>
      </c>
      <c r="M914" s="1" t="str">
        <f>INDEX(Participation_Count_Clubs__24[#All],MATCH(athlete_entries[[#This Row],[Club Full]],Participation_Count_Clubs__24[[#All],[Club Full]],0),MATCH("Club Size Entries",Participation_Count_Clubs__24[#Headers],0))</f>
        <v>S</v>
      </c>
    </row>
    <row r="915" spans="1:13" x14ac:dyDescent="0.25">
      <c r="A915" t="s">
        <v>98</v>
      </c>
      <c r="B915" t="s">
        <v>544</v>
      </c>
      <c r="C915" t="s">
        <v>340</v>
      </c>
      <c r="D915" s="1" t="str">
        <f>VLOOKUP(athlete_entries[[#This Row],[CATEGORY]],Categories!$A$1:$F$106,2,FALSE)</f>
        <v>Individual</v>
      </c>
      <c r="E915" s="1" t="str">
        <f>VLOOKUP(athlete_entries[[#This Row],[CATEGORY]],Categories!$A$1:$F$106,3,FALSE)</f>
        <v>Sparring</v>
      </c>
      <c r="F915" s="1" t="str">
        <f>VLOOKUP(athlete_entries[[#This Row],[CATEGORY]],Categories!$A$1:$F$106,4,FALSE)</f>
        <v>Senior</v>
      </c>
      <c r="G915" s="1" t="str">
        <f>VLOOKUP(athlete_entries[[#This Row],[CATEGORY]],Categories!$A$1:$F$106,5,FALSE)</f>
        <v>Male</v>
      </c>
      <c r="H915" s="1" t="str">
        <f>VLOOKUP(athlete_entries[[#This Row],[CATEGORY]],Categories!$A$1:$F$106,6,FALSE)</f>
        <v>A+B G04-D06</v>
      </c>
      <c r="I915" s="1" t="str">
        <f t="array" ref="I915">_xlfn.IFNA(INDEX(Results__5[#All],MATCH(athlete_entries[[#This Row],[CATEGORY]]&amp;athlete_entries[[#This Row],[Name]],Results__5[[#All],[Category]]&amp;Results__5[[#All],[Name]],0),MATCH(athlete_entries[[#Headers],[Result]],Results__5[#Headers],0)),"0. None")</f>
        <v>0. None</v>
      </c>
      <c r="J915" s="1" t="str">
        <f>IF(AND(athlete_entries[[#This Row],[Result]]="2. Silver",K915=2),"0. None",IF(AND(athlete_entries[[#This Row],[Result]]="3. Bronze",K915=3),"0. None",athlete_entries[[#This Row],[Result]]))</f>
        <v>0. None</v>
      </c>
      <c r="K915" s="1">
        <f>INDEX(Categories_and_entries__2[[#All],[Category]:[Entries]],MATCH(athlete_entries[[#This Row],[CATEGORY]],Categories_and_entries__2[[#All],[Category]],0),MATCH("Entries",Categories_and_entries__2[[#Headers],[Category]:[Entries]],0))</f>
        <v>17</v>
      </c>
      <c r="L915" s="1">
        <f>COUNTIFS(athlete_entries[CATEGORY],athlete_entries[[#This Row],[CATEGORY]],athlete_entries[Club Full],athlete_entries[[#This Row],[Club Full]])</f>
        <v>2</v>
      </c>
      <c r="M915" s="1" t="str">
        <f>INDEX(Participation_Count_Clubs__24[#All],MATCH(athlete_entries[[#This Row],[Club Full]],Participation_Count_Clubs__24[[#All],[Club Full]],0),MATCH("Club Size Entries",Participation_Count_Clubs__24[#Headers],0))</f>
        <v>S</v>
      </c>
    </row>
    <row r="916" spans="1:13" x14ac:dyDescent="0.25">
      <c r="A916" t="s">
        <v>16</v>
      </c>
      <c r="B916" t="s">
        <v>132</v>
      </c>
      <c r="C916" t="s">
        <v>133</v>
      </c>
      <c r="D916" s="1" t="str">
        <f>VLOOKUP(athlete_entries[[#This Row],[CATEGORY]],Categories!$A$1:$F$106,2,FALSE)</f>
        <v>Individual</v>
      </c>
      <c r="E916" s="1" t="str">
        <f>VLOOKUP(athlete_entries[[#This Row],[CATEGORY]],Categories!$A$1:$F$106,3,FALSE)</f>
        <v>Patterns</v>
      </c>
      <c r="F916" s="1" t="str">
        <f>VLOOKUP(athlete_entries[[#This Row],[CATEGORY]],Categories!$A$1:$F$106,4,FALSE)</f>
        <v>Junior</v>
      </c>
      <c r="G916" s="1" t="str">
        <f>VLOOKUP(athlete_entries[[#This Row],[CATEGORY]],Categories!$A$1:$F$106,5,FALSE)</f>
        <v>Male</v>
      </c>
      <c r="H916" s="1" t="str">
        <f>VLOOKUP(athlete_entries[[#This Row],[CATEGORY]],Categories!$A$1:$F$106,6,FALSE)</f>
        <v>A D01-D06</v>
      </c>
      <c r="I916" s="1" t="str">
        <f t="array" ref="I916">_xlfn.IFNA(INDEX(Results__5[#All],MATCH(athlete_entries[[#This Row],[CATEGORY]]&amp;athlete_entries[[#This Row],[Name]],Results__5[[#All],[Category]]&amp;Results__5[[#All],[Name]],0),MATCH(athlete_entries[[#Headers],[Result]],Results__5[#Headers],0)),"0. None")</f>
        <v>1. Gold</v>
      </c>
      <c r="J916" s="1" t="str">
        <f>IF(AND(athlete_entries[[#This Row],[Result]]="2. Silver",K916=2),"0. None",IF(AND(athlete_entries[[#This Row],[Result]]="3. Bronze",K916=3),"0. None",athlete_entries[[#This Row],[Result]]))</f>
        <v>1. Gold</v>
      </c>
      <c r="K916" s="1">
        <f>INDEX(Categories_and_entries__2[[#All],[Category]:[Entries]],MATCH(athlete_entries[[#This Row],[CATEGORY]],Categories_and_entries__2[[#All],[Category]],0),MATCH("Entries",Categories_and_entries__2[[#Headers],[Category]:[Entries]],0))</f>
        <v>26</v>
      </c>
      <c r="L916" s="1">
        <f>COUNTIFS(athlete_entries[CATEGORY],athlete_entries[[#This Row],[CATEGORY]],athlete_entries[Club Full],athlete_entries[[#This Row],[Club Full]])</f>
        <v>1</v>
      </c>
      <c r="M916" s="1" t="str">
        <f>INDEX(Participation_Count_Clubs__24[#All],MATCH(athlete_entries[[#This Row],[Club Full]],Participation_Count_Clubs__24[[#All],[Club Full]],0),MATCH("Club Size Entries",Participation_Count_Clubs__24[#Headers],0))</f>
        <v>S</v>
      </c>
    </row>
    <row r="917" spans="1:13" x14ac:dyDescent="0.25">
      <c r="A917" t="s">
        <v>23</v>
      </c>
      <c r="B917" t="s">
        <v>377</v>
      </c>
      <c r="C917" t="s">
        <v>133</v>
      </c>
      <c r="D917" s="1" t="str">
        <f>VLOOKUP(athlete_entries[[#This Row],[CATEGORY]],Categories!$A$1:$F$106,2,FALSE)</f>
        <v>Individual</v>
      </c>
      <c r="E917" s="1" t="str">
        <f>VLOOKUP(athlete_entries[[#This Row],[CATEGORY]],Categories!$A$1:$F$106,3,FALSE)</f>
        <v>Patterns</v>
      </c>
      <c r="F917" s="1" t="str">
        <f>VLOOKUP(athlete_entries[[#This Row],[CATEGORY]],Categories!$A$1:$F$106,4,FALSE)</f>
        <v>Senior</v>
      </c>
      <c r="G917" s="1" t="str">
        <f>VLOOKUP(athlete_entries[[#This Row],[CATEGORY]],Categories!$A$1:$F$106,5,FALSE)</f>
        <v>Female</v>
      </c>
      <c r="H917" s="1" t="str">
        <f>VLOOKUP(athlete_entries[[#This Row],[CATEGORY]],Categories!$A$1:$F$106,6,FALSE)</f>
        <v>A D01-D06</v>
      </c>
      <c r="I917" s="1" t="str">
        <f t="array" ref="I917">_xlfn.IFNA(INDEX(Results__5[#All],MATCH(athlete_entries[[#This Row],[CATEGORY]]&amp;athlete_entries[[#This Row],[Name]],Results__5[[#All],[Category]]&amp;Results__5[[#All],[Name]],0),MATCH(athlete_entries[[#Headers],[Result]],Results__5[#Headers],0)),"0. None")</f>
        <v>0. None</v>
      </c>
      <c r="J917" s="1" t="str">
        <f>IF(AND(athlete_entries[[#This Row],[Result]]="2. Silver",K917=2),"0. None",IF(AND(athlete_entries[[#This Row],[Result]]="3. Bronze",K917=3),"0. None",athlete_entries[[#This Row],[Result]]))</f>
        <v>0. None</v>
      </c>
      <c r="K917" s="1">
        <f>INDEX(Categories_and_entries__2[[#All],[Category]:[Entries]],MATCH(athlete_entries[[#This Row],[CATEGORY]],Categories_and_entries__2[[#All],[Category]],0),MATCH("Entries",Categories_and_entries__2[[#Headers],[Category]:[Entries]],0))</f>
        <v>10</v>
      </c>
      <c r="L917" s="1">
        <f>COUNTIFS(athlete_entries[CATEGORY],athlete_entries[[#This Row],[CATEGORY]],athlete_entries[Club Full],athlete_entries[[#This Row],[Club Full]])</f>
        <v>1</v>
      </c>
      <c r="M917" s="1" t="str">
        <f>INDEX(Participation_Count_Clubs__24[#All],MATCH(athlete_entries[[#This Row],[Club Full]],Participation_Count_Clubs__24[[#All],[Club Full]],0),MATCH("Club Size Entries",Participation_Count_Clubs__24[#Headers],0))</f>
        <v>S</v>
      </c>
    </row>
    <row r="918" spans="1:13" x14ac:dyDescent="0.25">
      <c r="A918" t="s">
        <v>70</v>
      </c>
      <c r="B918" t="s">
        <v>132</v>
      </c>
      <c r="C918" t="s">
        <v>133</v>
      </c>
      <c r="D918" s="1" t="str">
        <f>VLOOKUP(athlete_entries[[#This Row],[CATEGORY]],Categories!$A$1:$F$106,2,FALSE)</f>
        <v>Individual</v>
      </c>
      <c r="E918" s="1" t="str">
        <f>VLOOKUP(athlete_entries[[#This Row],[CATEGORY]],Categories!$A$1:$F$106,3,FALSE)</f>
        <v>Sparring</v>
      </c>
      <c r="F918" s="1" t="str">
        <f>VLOOKUP(athlete_entries[[#This Row],[CATEGORY]],Categories!$A$1:$F$106,4,FALSE)</f>
        <v>Junior</v>
      </c>
      <c r="G918" s="1" t="str">
        <f>VLOOKUP(athlete_entries[[#This Row],[CATEGORY]],Categories!$A$1:$F$106,5,FALSE)</f>
        <v>Male</v>
      </c>
      <c r="H918" s="1" t="str">
        <f>VLOOKUP(athlete_entries[[#This Row],[CATEGORY]],Categories!$A$1:$F$106,6,FALSE)</f>
        <v>A D01-D06</v>
      </c>
      <c r="I918" s="1" t="str">
        <f t="array" ref="I918">_xlfn.IFNA(INDEX(Results__5[#All],MATCH(athlete_entries[[#This Row],[CATEGORY]]&amp;athlete_entries[[#This Row],[Name]],Results__5[[#All],[Category]]&amp;Results__5[[#All],[Name]],0),MATCH(athlete_entries[[#Headers],[Result]],Results__5[#Headers],0)),"0. None")</f>
        <v>1. Gold</v>
      </c>
      <c r="J918" s="1" t="str">
        <f>IF(AND(athlete_entries[[#This Row],[Result]]="2. Silver",K918=2),"0. None",IF(AND(athlete_entries[[#This Row],[Result]]="3. Bronze",K918=3),"0. None",athlete_entries[[#This Row],[Result]]))</f>
        <v>1. Gold</v>
      </c>
      <c r="K918" s="1">
        <f>INDEX(Categories_and_entries__2[[#All],[Category]:[Entries]],MATCH(athlete_entries[[#This Row],[CATEGORY]],Categories_and_entries__2[[#All],[Category]],0),MATCH("Entries",Categories_and_entries__2[[#Headers],[Category]:[Entries]],0))</f>
        <v>10</v>
      </c>
      <c r="L918" s="1">
        <f>COUNTIFS(athlete_entries[CATEGORY],athlete_entries[[#This Row],[CATEGORY]],athlete_entries[Club Full],athlete_entries[[#This Row],[Club Full]])</f>
        <v>1</v>
      </c>
      <c r="M918" s="1" t="str">
        <f>INDEX(Participation_Count_Clubs__24[#All],MATCH(athlete_entries[[#This Row],[Club Full]],Participation_Count_Clubs__24[[#All],[Club Full]],0),MATCH("Club Size Entries",Participation_Count_Clubs__24[#Headers],0))</f>
        <v>S</v>
      </c>
    </row>
    <row r="919" spans="1:13" x14ac:dyDescent="0.25">
      <c r="A919" t="s">
        <v>448</v>
      </c>
      <c r="B919" t="s">
        <v>377</v>
      </c>
      <c r="C919" t="s">
        <v>133</v>
      </c>
      <c r="D919" s="1" t="str">
        <f>VLOOKUP(athlete_entries[[#This Row],[CATEGORY]],Categories!$A$1:$F$106,2,FALSE)</f>
        <v>Individual</v>
      </c>
      <c r="E919" s="1" t="str">
        <f>VLOOKUP(athlete_entries[[#This Row],[CATEGORY]],Categories!$A$1:$F$106,3,FALSE)</f>
        <v>Sparring</v>
      </c>
      <c r="F919" s="1" t="str">
        <f>VLOOKUP(athlete_entries[[#This Row],[CATEGORY]],Categories!$A$1:$F$106,4,FALSE)</f>
        <v>Senior</v>
      </c>
      <c r="G919" s="1" t="str">
        <f>VLOOKUP(athlete_entries[[#This Row],[CATEGORY]],Categories!$A$1:$F$106,5,FALSE)</f>
        <v>Female</v>
      </c>
      <c r="H919" s="1" t="str">
        <f>VLOOKUP(athlete_entries[[#This Row],[CATEGORY]],Categories!$A$1:$F$106,6,FALSE)</f>
        <v>A D01-D06</v>
      </c>
      <c r="I919" s="1" t="str">
        <f t="array" ref="I919">_xlfn.IFNA(INDEX(Results__5[#All],MATCH(athlete_entries[[#This Row],[CATEGORY]]&amp;athlete_entries[[#This Row],[Name]],Results__5[[#All],[Category]]&amp;Results__5[[#All],[Name]],0),MATCH(athlete_entries[[#Headers],[Result]],Results__5[#Headers],0)),"0. None")</f>
        <v>0. None</v>
      </c>
      <c r="J919" s="1" t="str">
        <f>IF(AND(athlete_entries[[#This Row],[Result]]="2. Silver",K919=2),"0. None",IF(AND(athlete_entries[[#This Row],[Result]]="3. Bronze",K919=3),"0. None",athlete_entries[[#This Row],[Result]]))</f>
        <v>0. None</v>
      </c>
      <c r="K919" s="1">
        <f>INDEX(Categories_and_entries__2[[#All],[Category]:[Entries]],MATCH(athlete_entries[[#This Row],[CATEGORY]],Categories_and_entries__2[[#All],[Category]],0),MATCH("Entries",Categories_and_entries__2[[#Headers],[Category]:[Entries]],0))</f>
        <v>4</v>
      </c>
      <c r="L919" s="1">
        <f>COUNTIFS(athlete_entries[CATEGORY],athlete_entries[[#This Row],[CATEGORY]],athlete_entries[Club Full],athlete_entries[[#This Row],[Club Full]])</f>
        <v>1</v>
      </c>
      <c r="M919" s="1" t="str">
        <f>INDEX(Participation_Count_Clubs__24[#All],MATCH(athlete_entries[[#This Row],[Club Full]],Participation_Count_Clubs__24[[#All],[Club Full]],0),MATCH("Club Size Entries",Participation_Count_Clubs__24[#Headers],0))</f>
        <v>S</v>
      </c>
    </row>
    <row r="920" spans="1:13" x14ac:dyDescent="0.25">
      <c r="A920" t="s">
        <v>96</v>
      </c>
      <c r="B920" t="s">
        <v>132</v>
      </c>
      <c r="C920" t="s">
        <v>133</v>
      </c>
      <c r="D920" s="1" t="str">
        <f>VLOOKUP(athlete_entries[[#This Row],[CATEGORY]],Categories!$A$1:$F$106,2,FALSE)</f>
        <v>Individual</v>
      </c>
      <c r="E920" s="1" t="str">
        <f>VLOOKUP(athlete_entries[[#This Row],[CATEGORY]],Categories!$A$1:$F$106,3,FALSE)</f>
        <v>Sparring</v>
      </c>
      <c r="F920" s="1" t="str">
        <f>VLOOKUP(athlete_entries[[#This Row],[CATEGORY]],Categories!$A$1:$F$106,4,FALSE)</f>
        <v>Junior</v>
      </c>
      <c r="G920" s="1" t="str">
        <f>VLOOKUP(athlete_entries[[#This Row],[CATEGORY]],Categories!$A$1:$F$106,5,FALSE)</f>
        <v>Male</v>
      </c>
      <c r="H920" s="1" t="str">
        <f>VLOOKUP(athlete_entries[[#This Row],[CATEGORY]],Categories!$A$1:$F$106,6,FALSE)</f>
        <v>A+B G04-D06</v>
      </c>
      <c r="I920" s="1" t="str">
        <f t="array" ref="I920">_xlfn.IFNA(INDEX(Results__5[#All],MATCH(athlete_entries[[#This Row],[CATEGORY]]&amp;athlete_entries[[#This Row],[Name]],Results__5[[#All],[Category]]&amp;Results__5[[#All],[Name]],0),MATCH(athlete_entries[[#Headers],[Result]],Results__5[#Headers],0)),"0. None")</f>
        <v>0. None</v>
      </c>
      <c r="J920" s="1" t="str">
        <f>IF(AND(athlete_entries[[#This Row],[Result]]="2. Silver",K920=2),"0. None",IF(AND(athlete_entries[[#This Row],[Result]]="3. Bronze",K920=3),"0. None",athlete_entries[[#This Row],[Result]]))</f>
        <v>0. None</v>
      </c>
      <c r="K920" s="1">
        <f>INDEX(Categories_and_entries__2[[#All],[Category]:[Entries]],MATCH(athlete_entries[[#This Row],[CATEGORY]],Categories_and_entries__2[[#All],[Category]],0),MATCH("Entries",Categories_and_entries__2[[#Headers],[Category]:[Entries]],0))</f>
        <v>18</v>
      </c>
      <c r="L920" s="1">
        <f>COUNTIFS(athlete_entries[CATEGORY],athlete_entries[[#This Row],[CATEGORY]],athlete_entries[Club Full],athlete_entries[[#This Row],[Club Full]])</f>
        <v>1</v>
      </c>
      <c r="M920" s="1" t="str">
        <f>INDEX(Participation_Count_Clubs__24[#All],MATCH(athlete_entries[[#This Row],[Club Full]],Participation_Count_Clubs__24[[#All],[Club Full]],0),MATCH("Club Size Entries",Participation_Count_Clubs__24[#Headers],0))</f>
        <v>S</v>
      </c>
    </row>
    <row r="921" spans="1:13" x14ac:dyDescent="0.25">
      <c r="A921" t="s">
        <v>97</v>
      </c>
      <c r="B921" t="s">
        <v>377</v>
      </c>
      <c r="C921" t="s">
        <v>133</v>
      </c>
      <c r="D921" s="1" t="str">
        <f>VLOOKUP(athlete_entries[[#This Row],[CATEGORY]],Categories!$A$1:$F$106,2,FALSE)</f>
        <v>Individual</v>
      </c>
      <c r="E921" s="1" t="str">
        <f>VLOOKUP(athlete_entries[[#This Row],[CATEGORY]],Categories!$A$1:$F$106,3,FALSE)</f>
        <v>Sparring</v>
      </c>
      <c r="F921" s="1" t="str">
        <f>VLOOKUP(athlete_entries[[#This Row],[CATEGORY]],Categories!$A$1:$F$106,4,FALSE)</f>
        <v>Senior</v>
      </c>
      <c r="G921" s="1" t="str">
        <f>VLOOKUP(athlete_entries[[#This Row],[CATEGORY]],Categories!$A$1:$F$106,5,FALSE)</f>
        <v>Female</v>
      </c>
      <c r="H921" s="1" t="str">
        <f>VLOOKUP(athlete_entries[[#This Row],[CATEGORY]],Categories!$A$1:$F$106,6,FALSE)</f>
        <v>A+B G04-D06</v>
      </c>
      <c r="I921" s="1" t="str">
        <f t="array" ref="I921">_xlfn.IFNA(INDEX(Results__5[#All],MATCH(athlete_entries[[#This Row],[CATEGORY]]&amp;athlete_entries[[#This Row],[Name]],Results__5[[#All],[Category]]&amp;Results__5[[#All],[Name]],0),MATCH(athlete_entries[[#Headers],[Result]],Results__5[#Headers],0)),"0. None")</f>
        <v>0. None</v>
      </c>
      <c r="J921" s="1" t="str">
        <f>IF(AND(athlete_entries[[#This Row],[Result]]="2. Silver",K921=2),"0. None",IF(AND(athlete_entries[[#This Row],[Result]]="3. Bronze",K921=3),"0. None",athlete_entries[[#This Row],[Result]]))</f>
        <v>0. None</v>
      </c>
      <c r="K921" s="1">
        <f>INDEX(Categories_and_entries__2[[#All],[Category]:[Entries]],MATCH(athlete_entries[[#This Row],[CATEGORY]],Categories_and_entries__2[[#All],[Category]],0),MATCH("Entries",Categories_and_entries__2[[#Headers],[Category]:[Entries]],0))</f>
        <v>10</v>
      </c>
      <c r="L921" s="1">
        <f>COUNTIFS(athlete_entries[CATEGORY],athlete_entries[[#This Row],[CATEGORY]],athlete_entries[Club Full],athlete_entries[[#This Row],[Club Full]])</f>
        <v>1</v>
      </c>
      <c r="M921" s="1" t="str">
        <f>INDEX(Participation_Count_Clubs__24[#All],MATCH(athlete_entries[[#This Row],[Club Full]],Participation_Count_Clubs__24[[#All],[Club Full]],0),MATCH("Club Size Entries",Participation_Count_Clubs__24[#Headers],0))</f>
        <v>S</v>
      </c>
    </row>
    <row r="922" spans="1:13" x14ac:dyDescent="0.25">
      <c r="A922" t="s">
        <v>16</v>
      </c>
      <c r="B922" t="s">
        <v>302</v>
      </c>
      <c r="C922" t="s">
        <v>303</v>
      </c>
      <c r="D922" s="1" t="str">
        <f>VLOOKUP(athlete_entries[[#This Row],[CATEGORY]],Categories!$A$1:$F$106,2,FALSE)</f>
        <v>Individual</v>
      </c>
      <c r="E922" s="1" t="str">
        <f>VLOOKUP(athlete_entries[[#This Row],[CATEGORY]],Categories!$A$1:$F$106,3,FALSE)</f>
        <v>Patterns</v>
      </c>
      <c r="F922" s="1" t="str">
        <f>VLOOKUP(athlete_entries[[#This Row],[CATEGORY]],Categories!$A$1:$F$106,4,FALSE)</f>
        <v>Junior</v>
      </c>
      <c r="G922" s="1" t="str">
        <f>VLOOKUP(athlete_entries[[#This Row],[CATEGORY]],Categories!$A$1:$F$106,5,FALSE)</f>
        <v>Male</v>
      </c>
      <c r="H922" s="1" t="str">
        <f>VLOOKUP(athlete_entries[[#This Row],[CATEGORY]],Categories!$A$1:$F$106,6,FALSE)</f>
        <v>A D01-D06</v>
      </c>
      <c r="I922" s="1" t="str">
        <f t="array" ref="I922">_xlfn.IFNA(INDEX(Results__5[#All],MATCH(athlete_entries[[#This Row],[CATEGORY]]&amp;athlete_entries[[#This Row],[Name]],Results__5[[#All],[Category]]&amp;Results__5[[#All],[Name]],0),MATCH(athlete_entries[[#Headers],[Result]],Results__5[#Headers],0)),"0. None")</f>
        <v>0. None</v>
      </c>
      <c r="J922" s="1" t="str">
        <f>IF(AND(athlete_entries[[#This Row],[Result]]="2. Silver",K922=2),"0. None",IF(AND(athlete_entries[[#This Row],[Result]]="3. Bronze",K922=3),"0. None",athlete_entries[[#This Row],[Result]]))</f>
        <v>0. None</v>
      </c>
      <c r="K922" s="1">
        <f>INDEX(Categories_and_entries__2[[#All],[Category]:[Entries]],MATCH(athlete_entries[[#This Row],[CATEGORY]],Categories_and_entries__2[[#All],[Category]],0),MATCH("Entries",Categories_and_entries__2[[#Headers],[Category]:[Entries]],0))</f>
        <v>26</v>
      </c>
      <c r="L922" s="1">
        <f>COUNTIFS(athlete_entries[CATEGORY],athlete_entries[[#This Row],[CATEGORY]],athlete_entries[Club Full],athlete_entries[[#This Row],[Club Full]])</f>
        <v>1</v>
      </c>
      <c r="M922" s="1" t="str">
        <f>INDEX(Participation_Count_Clubs__24[#All],MATCH(athlete_entries[[#This Row],[Club Full]],Participation_Count_Clubs__24[[#All],[Club Full]],0),MATCH("Club Size Entries",Participation_Count_Clubs__24[#Headers],0))</f>
        <v>S</v>
      </c>
    </row>
    <row r="923" spans="1:13" x14ac:dyDescent="0.25">
      <c r="A923" t="s">
        <v>29</v>
      </c>
      <c r="B923" t="s">
        <v>314</v>
      </c>
      <c r="C923" t="s">
        <v>303</v>
      </c>
      <c r="D923" s="1" t="str">
        <f>VLOOKUP(athlete_entries[[#This Row],[CATEGORY]],Categories!$A$1:$F$106,2,FALSE)</f>
        <v>Individual</v>
      </c>
      <c r="E923" s="1" t="str">
        <f>VLOOKUP(athlete_entries[[#This Row],[CATEGORY]],Categories!$A$1:$F$106,3,FALSE)</f>
        <v>Patterns</v>
      </c>
      <c r="F923" s="1" t="str">
        <f>VLOOKUP(athlete_entries[[#This Row],[CATEGORY]],Categories!$A$1:$F$106,4,FALSE)</f>
        <v>Senior</v>
      </c>
      <c r="G923" s="1" t="str">
        <f>VLOOKUP(athlete_entries[[#This Row],[CATEGORY]],Categories!$A$1:$F$106,5,FALSE)</f>
        <v>Male</v>
      </c>
      <c r="H923" s="1" t="str">
        <f>VLOOKUP(athlete_entries[[#This Row],[CATEGORY]],Categories!$A$1:$F$106,6,FALSE)</f>
        <v>A D01-D06</v>
      </c>
      <c r="I923" s="1" t="str">
        <f t="array" ref="I923">_xlfn.IFNA(INDEX(Results__5[#All],MATCH(athlete_entries[[#This Row],[CATEGORY]]&amp;athlete_entries[[#This Row],[Name]],Results__5[[#All],[Category]]&amp;Results__5[[#All],[Name]],0),MATCH(athlete_entries[[#Headers],[Result]],Results__5[#Headers],0)),"0. None")</f>
        <v>3. Bronze</v>
      </c>
      <c r="J923" s="1" t="str">
        <f>IF(AND(athlete_entries[[#This Row],[Result]]="2. Silver",K923=2),"0. None",IF(AND(athlete_entries[[#This Row],[Result]]="3. Bronze",K923=3),"0. None",athlete_entries[[#This Row],[Result]]))</f>
        <v>3. Bronze</v>
      </c>
      <c r="K923" s="1">
        <f>INDEX(Categories_and_entries__2[[#All],[Category]:[Entries]],MATCH(athlete_entries[[#This Row],[CATEGORY]],Categories_and_entries__2[[#All],[Category]],0),MATCH("Entries",Categories_and_entries__2[[#Headers],[Category]:[Entries]],0))</f>
        <v>10</v>
      </c>
      <c r="L923" s="1">
        <f>COUNTIFS(athlete_entries[CATEGORY],athlete_entries[[#This Row],[CATEGORY]],athlete_entries[Club Full],athlete_entries[[#This Row],[Club Full]])</f>
        <v>1</v>
      </c>
      <c r="M923" s="1" t="str">
        <f>INDEX(Participation_Count_Clubs__24[#All],MATCH(athlete_entries[[#This Row],[Club Full]],Participation_Count_Clubs__24[[#All],[Club Full]],0),MATCH("Club Size Entries",Participation_Count_Clubs__24[#Headers],0))</f>
        <v>S</v>
      </c>
    </row>
    <row r="924" spans="1:13" x14ac:dyDescent="0.25">
      <c r="A924" t="s">
        <v>71</v>
      </c>
      <c r="B924" t="s">
        <v>302</v>
      </c>
      <c r="C924" t="s">
        <v>303</v>
      </c>
      <c r="D924" s="1" t="str">
        <f>VLOOKUP(athlete_entries[[#This Row],[CATEGORY]],Categories!$A$1:$F$106,2,FALSE)</f>
        <v>Individual</v>
      </c>
      <c r="E924" s="1" t="str">
        <f>VLOOKUP(athlete_entries[[#This Row],[CATEGORY]],Categories!$A$1:$F$106,3,FALSE)</f>
        <v>Sparring</v>
      </c>
      <c r="F924" s="1" t="str">
        <f>VLOOKUP(athlete_entries[[#This Row],[CATEGORY]],Categories!$A$1:$F$106,4,FALSE)</f>
        <v>Junior</v>
      </c>
      <c r="G924" s="1" t="str">
        <f>VLOOKUP(athlete_entries[[#This Row],[CATEGORY]],Categories!$A$1:$F$106,5,FALSE)</f>
        <v>Male</v>
      </c>
      <c r="H924" s="1" t="str">
        <f>VLOOKUP(athlete_entries[[#This Row],[CATEGORY]],Categories!$A$1:$F$106,6,FALSE)</f>
        <v>A+B G04-D06</v>
      </c>
      <c r="I924" s="1" t="str">
        <f t="array" ref="I924">_xlfn.IFNA(INDEX(Results__5[#All],MATCH(athlete_entries[[#This Row],[CATEGORY]]&amp;athlete_entries[[#This Row],[Name]],Results__5[[#All],[Category]]&amp;Results__5[[#All],[Name]],0),MATCH(athlete_entries[[#Headers],[Result]],Results__5[#Headers],0)),"0. None")</f>
        <v>2. Silver</v>
      </c>
      <c r="J924" s="1" t="str">
        <f>IF(AND(athlete_entries[[#This Row],[Result]]="2. Silver",K924=2),"0. None",IF(AND(athlete_entries[[#This Row],[Result]]="3. Bronze",K924=3),"0. None",athlete_entries[[#This Row],[Result]]))</f>
        <v>2. Silver</v>
      </c>
      <c r="K924" s="1">
        <f>INDEX(Categories_and_entries__2[[#All],[Category]:[Entries]],MATCH(athlete_entries[[#This Row],[CATEGORY]],Categories_and_entries__2[[#All],[Category]],0),MATCH("Entries",Categories_and_entries__2[[#Headers],[Category]:[Entries]],0))</f>
        <v>10</v>
      </c>
      <c r="L924" s="1">
        <f>COUNTIFS(athlete_entries[CATEGORY],athlete_entries[[#This Row],[CATEGORY]],athlete_entries[Club Full],athlete_entries[[#This Row],[Club Full]])</f>
        <v>1</v>
      </c>
      <c r="M924" s="1" t="str">
        <f>INDEX(Participation_Count_Clubs__24[#All],MATCH(athlete_entries[[#This Row],[Club Full]],Participation_Count_Clubs__24[[#All],[Club Full]],0),MATCH("Club Size Entries",Participation_Count_Clubs__24[#Headers],0))</f>
        <v>S</v>
      </c>
    </row>
    <row r="925" spans="1:13" x14ac:dyDescent="0.25">
      <c r="A925" t="s">
        <v>85</v>
      </c>
      <c r="B925" t="s">
        <v>314</v>
      </c>
      <c r="C925" t="s">
        <v>303</v>
      </c>
      <c r="D925" s="1" t="str">
        <f>VLOOKUP(athlete_entries[[#This Row],[CATEGORY]],Categories!$A$1:$F$106,2,FALSE)</f>
        <v>Individual</v>
      </c>
      <c r="E925" s="1" t="str">
        <f>VLOOKUP(athlete_entries[[#This Row],[CATEGORY]],Categories!$A$1:$F$106,3,FALSE)</f>
        <v>Sparring</v>
      </c>
      <c r="F925" s="1" t="str">
        <f>VLOOKUP(athlete_entries[[#This Row],[CATEGORY]],Categories!$A$1:$F$106,4,FALSE)</f>
        <v>Senior</v>
      </c>
      <c r="G925" s="1" t="str">
        <f>VLOOKUP(athlete_entries[[#This Row],[CATEGORY]],Categories!$A$1:$F$106,5,FALSE)</f>
        <v>Male</v>
      </c>
      <c r="H925" s="1" t="str">
        <f>VLOOKUP(athlete_entries[[#This Row],[CATEGORY]],Categories!$A$1:$F$106,6,FALSE)</f>
        <v>A D01-D06</v>
      </c>
      <c r="I925" s="1" t="str">
        <f t="array" ref="I925">_xlfn.IFNA(INDEX(Results__5[#All],MATCH(athlete_entries[[#This Row],[CATEGORY]]&amp;athlete_entries[[#This Row],[Name]],Results__5[[#All],[Category]]&amp;Results__5[[#All],[Name]],0),MATCH(athlete_entries[[#Headers],[Result]],Results__5[#Headers],0)),"0. None")</f>
        <v>2. Silver</v>
      </c>
      <c r="J925" s="1" t="str">
        <f>IF(AND(athlete_entries[[#This Row],[Result]]="2. Silver",K925=2),"0. None",IF(AND(athlete_entries[[#This Row],[Result]]="3. Bronze",K925=3),"0. None",athlete_entries[[#This Row],[Result]]))</f>
        <v>2. Silver</v>
      </c>
      <c r="K925" s="1">
        <f>INDEX(Categories_and_entries__2[[#All],[Category]:[Entries]],MATCH(athlete_entries[[#This Row],[CATEGORY]],Categories_and_entries__2[[#All],[Category]],0),MATCH("Entries",Categories_and_entries__2[[#Headers],[Category]:[Entries]],0))</f>
        <v>12</v>
      </c>
      <c r="L925" s="1">
        <f>COUNTIFS(athlete_entries[CATEGORY],athlete_entries[[#This Row],[CATEGORY]],athlete_entries[Club Full],athlete_entries[[#This Row],[Club Full]])</f>
        <v>1</v>
      </c>
      <c r="M925" s="1" t="str">
        <f>INDEX(Participation_Count_Clubs__24[#All],MATCH(athlete_entries[[#This Row],[Club Full]],Participation_Count_Clubs__24[[#All],[Club Full]],0),MATCH("Club Size Entries",Participation_Count_Clubs__24[#Headers],0))</f>
        <v>S</v>
      </c>
    </row>
    <row r="926" spans="1:13" x14ac:dyDescent="0.25">
      <c r="A926" t="s">
        <v>87</v>
      </c>
      <c r="B926" t="s">
        <v>382</v>
      </c>
      <c r="C926" t="s">
        <v>303</v>
      </c>
      <c r="D926" s="1" t="str">
        <f>VLOOKUP(athlete_entries[[#This Row],[CATEGORY]],Categories!$A$1:$F$106,2,FALSE)</f>
        <v>Individual</v>
      </c>
      <c r="E926" s="1" t="str">
        <f>VLOOKUP(athlete_entries[[#This Row],[CATEGORY]],Categories!$A$1:$F$106,3,FALSE)</f>
        <v>Sparring</v>
      </c>
      <c r="F926" s="1" t="str">
        <f>VLOOKUP(athlete_entries[[#This Row],[CATEGORY]],Categories!$A$1:$F$106,4,FALSE)</f>
        <v>Senior</v>
      </c>
      <c r="G926" s="1" t="str">
        <f>VLOOKUP(athlete_entries[[#This Row],[CATEGORY]],Categories!$A$1:$F$106,5,FALSE)</f>
        <v>Male</v>
      </c>
      <c r="H926" s="1" t="str">
        <f>VLOOKUP(athlete_entries[[#This Row],[CATEGORY]],Categories!$A$1:$F$106,6,FALSE)</f>
        <v>A+B G04-D06</v>
      </c>
      <c r="I926" s="1" t="str">
        <f t="array" ref="I926">_xlfn.IFNA(INDEX(Results__5[#All],MATCH(athlete_entries[[#This Row],[CATEGORY]]&amp;athlete_entries[[#This Row],[Name]],Results__5[[#All],[Category]]&amp;Results__5[[#All],[Name]],0),MATCH(athlete_entries[[#Headers],[Result]],Results__5[#Headers],0)),"0. None")</f>
        <v>3. Bronze</v>
      </c>
      <c r="J926" s="1" t="str">
        <f>IF(AND(athlete_entries[[#This Row],[Result]]="2. Silver",K926=2),"0. None",IF(AND(athlete_entries[[#This Row],[Result]]="3. Bronze",K926=3),"0. None",athlete_entries[[#This Row],[Result]]))</f>
        <v>3. Bronze</v>
      </c>
      <c r="K926" s="1">
        <f>INDEX(Categories_and_entries__2[[#All],[Category]:[Entries]],MATCH(athlete_entries[[#This Row],[CATEGORY]],Categories_and_entries__2[[#All],[Category]],0),MATCH("Entries",Categories_and_entries__2[[#Headers],[Category]:[Entries]],0))</f>
        <v>9</v>
      </c>
      <c r="L926" s="1">
        <f>COUNTIFS(athlete_entries[CATEGORY],athlete_entries[[#This Row],[CATEGORY]],athlete_entries[Club Full],athlete_entries[[#This Row],[Club Full]])</f>
        <v>1</v>
      </c>
      <c r="M926" s="1" t="str">
        <f>INDEX(Participation_Count_Clubs__24[#All],MATCH(athlete_entries[[#This Row],[Club Full]],Participation_Count_Clubs__24[[#All],[Club Full]],0),MATCH("Club Size Entries",Participation_Count_Clubs__24[#Headers],0))</f>
        <v>S</v>
      </c>
    </row>
    <row r="927" spans="1:13" x14ac:dyDescent="0.25">
      <c r="A927" t="s">
        <v>96</v>
      </c>
      <c r="B927" t="s">
        <v>302</v>
      </c>
      <c r="C927" t="s">
        <v>303</v>
      </c>
      <c r="D927" s="1" t="str">
        <f>VLOOKUP(athlete_entries[[#This Row],[CATEGORY]],Categories!$A$1:$F$106,2,FALSE)</f>
        <v>Individual</v>
      </c>
      <c r="E927" s="1" t="str">
        <f>VLOOKUP(athlete_entries[[#This Row],[CATEGORY]],Categories!$A$1:$F$106,3,FALSE)</f>
        <v>Sparring</v>
      </c>
      <c r="F927" s="1" t="str">
        <f>VLOOKUP(athlete_entries[[#This Row],[CATEGORY]],Categories!$A$1:$F$106,4,FALSE)</f>
        <v>Junior</v>
      </c>
      <c r="G927" s="1" t="str">
        <f>VLOOKUP(athlete_entries[[#This Row],[CATEGORY]],Categories!$A$1:$F$106,5,FALSE)</f>
        <v>Male</v>
      </c>
      <c r="H927" s="1" t="str">
        <f>VLOOKUP(athlete_entries[[#This Row],[CATEGORY]],Categories!$A$1:$F$106,6,FALSE)</f>
        <v>A+B G04-D06</v>
      </c>
      <c r="I927" s="1" t="str">
        <f t="array" ref="I927">_xlfn.IFNA(INDEX(Results__5[#All],MATCH(athlete_entries[[#This Row],[CATEGORY]]&amp;athlete_entries[[#This Row],[Name]],Results__5[[#All],[Category]]&amp;Results__5[[#All],[Name]],0),MATCH(athlete_entries[[#Headers],[Result]],Results__5[#Headers],0)),"0. None")</f>
        <v>0. None</v>
      </c>
      <c r="J927" s="1" t="str">
        <f>IF(AND(athlete_entries[[#This Row],[Result]]="2. Silver",K927=2),"0. None",IF(AND(athlete_entries[[#This Row],[Result]]="3. Bronze",K927=3),"0. None",athlete_entries[[#This Row],[Result]]))</f>
        <v>0. None</v>
      </c>
      <c r="K927" s="1">
        <f>INDEX(Categories_and_entries__2[[#All],[Category]:[Entries]],MATCH(athlete_entries[[#This Row],[CATEGORY]],Categories_and_entries__2[[#All],[Category]],0),MATCH("Entries",Categories_and_entries__2[[#Headers],[Category]:[Entries]],0))</f>
        <v>18</v>
      </c>
      <c r="L927" s="1">
        <f>COUNTIFS(athlete_entries[CATEGORY],athlete_entries[[#This Row],[CATEGORY]],athlete_entries[Club Full],athlete_entries[[#This Row],[Club Full]])</f>
        <v>1</v>
      </c>
      <c r="M927" s="1" t="str">
        <f>INDEX(Participation_Count_Clubs__24[#All],MATCH(athlete_entries[[#This Row],[Club Full]],Participation_Count_Clubs__24[[#All],[Club Full]],0),MATCH("Club Size Entries",Participation_Count_Clubs__24[#Headers],0))</f>
        <v>S</v>
      </c>
    </row>
    <row r="928" spans="1:13" x14ac:dyDescent="0.25">
      <c r="A928" t="s">
        <v>98</v>
      </c>
      <c r="B928" t="s">
        <v>314</v>
      </c>
      <c r="C928" t="s">
        <v>303</v>
      </c>
      <c r="D928" s="1" t="str">
        <f>VLOOKUP(athlete_entries[[#This Row],[CATEGORY]],Categories!$A$1:$F$106,2,FALSE)</f>
        <v>Individual</v>
      </c>
      <c r="E928" s="1" t="str">
        <f>VLOOKUP(athlete_entries[[#This Row],[CATEGORY]],Categories!$A$1:$F$106,3,FALSE)</f>
        <v>Sparring</v>
      </c>
      <c r="F928" s="1" t="str">
        <f>VLOOKUP(athlete_entries[[#This Row],[CATEGORY]],Categories!$A$1:$F$106,4,FALSE)</f>
        <v>Senior</v>
      </c>
      <c r="G928" s="1" t="str">
        <f>VLOOKUP(athlete_entries[[#This Row],[CATEGORY]],Categories!$A$1:$F$106,5,FALSE)</f>
        <v>Male</v>
      </c>
      <c r="H928" s="1" t="str">
        <f>VLOOKUP(athlete_entries[[#This Row],[CATEGORY]],Categories!$A$1:$F$106,6,FALSE)</f>
        <v>A+B G04-D06</v>
      </c>
      <c r="I928" s="1" t="str">
        <f t="array" ref="I928">_xlfn.IFNA(INDEX(Results__5[#All],MATCH(athlete_entries[[#This Row],[CATEGORY]]&amp;athlete_entries[[#This Row],[Name]],Results__5[[#All],[Category]]&amp;Results__5[[#All],[Name]],0),MATCH(athlete_entries[[#Headers],[Result]],Results__5[#Headers],0)),"0. None")</f>
        <v>0. None</v>
      </c>
      <c r="J928" s="1" t="str">
        <f>IF(AND(athlete_entries[[#This Row],[Result]]="2. Silver",K928=2),"0. None",IF(AND(athlete_entries[[#This Row],[Result]]="3. Bronze",K928=3),"0. None",athlete_entries[[#This Row],[Result]]))</f>
        <v>0. None</v>
      </c>
      <c r="K928" s="1">
        <f>INDEX(Categories_and_entries__2[[#All],[Category]:[Entries]],MATCH(athlete_entries[[#This Row],[CATEGORY]],Categories_and_entries__2[[#All],[Category]],0),MATCH("Entries",Categories_and_entries__2[[#Headers],[Category]:[Entries]],0))</f>
        <v>17</v>
      </c>
      <c r="L928" s="1">
        <f>COUNTIFS(athlete_entries[CATEGORY],athlete_entries[[#This Row],[CATEGORY]],athlete_entries[Club Full],athlete_entries[[#This Row],[Club Full]])</f>
        <v>2</v>
      </c>
      <c r="M928" s="1" t="str">
        <f>INDEX(Participation_Count_Clubs__24[#All],MATCH(athlete_entries[[#This Row],[Club Full]],Participation_Count_Clubs__24[[#All],[Club Full]],0),MATCH("Club Size Entries",Participation_Count_Clubs__24[#Headers],0))</f>
        <v>S</v>
      </c>
    </row>
    <row r="929" spans="1:13" x14ac:dyDescent="0.25">
      <c r="A929" t="s">
        <v>98</v>
      </c>
      <c r="B929" t="s">
        <v>382</v>
      </c>
      <c r="C929" t="s">
        <v>303</v>
      </c>
      <c r="D929" s="1" t="str">
        <f>VLOOKUP(athlete_entries[[#This Row],[CATEGORY]],Categories!$A$1:$F$106,2,FALSE)</f>
        <v>Individual</v>
      </c>
      <c r="E929" s="1" t="str">
        <f>VLOOKUP(athlete_entries[[#This Row],[CATEGORY]],Categories!$A$1:$F$106,3,FALSE)</f>
        <v>Sparring</v>
      </c>
      <c r="F929" s="1" t="str">
        <f>VLOOKUP(athlete_entries[[#This Row],[CATEGORY]],Categories!$A$1:$F$106,4,FALSE)</f>
        <v>Senior</v>
      </c>
      <c r="G929" s="1" t="str">
        <f>VLOOKUP(athlete_entries[[#This Row],[CATEGORY]],Categories!$A$1:$F$106,5,FALSE)</f>
        <v>Male</v>
      </c>
      <c r="H929" s="1" t="str">
        <f>VLOOKUP(athlete_entries[[#This Row],[CATEGORY]],Categories!$A$1:$F$106,6,FALSE)</f>
        <v>A+B G04-D06</v>
      </c>
      <c r="I929" s="1" t="str">
        <f t="array" ref="I929">_xlfn.IFNA(INDEX(Results__5[#All],MATCH(athlete_entries[[#This Row],[CATEGORY]]&amp;athlete_entries[[#This Row],[Name]],Results__5[[#All],[Category]]&amp;Results__5[[#All],[Name]],0),MATCH(athlete_entries[[#Headers],[Result]],Results__5[#Headers],0)),"0. None")</f>
        <v>0. None</v>
      </c>
      <c r="J929" s="1" t="str">
        <f>IF(AND(athlete_entries[[#This Row],[Result]]="2. Silver",K929=2),"0. None",IF(AND(athlete_entries[[#This Row],[Result]]="3. Bronze",K929=3),"0. None",athlete_entries[[#This Row],[Result]]))</f>
        <v>0. None</v>
      </c>
      <c r="K929" s="1">
        <f>INDEX(Categories_and_entries__2[[#All],[Category]:[Entries]],MATCH(athlete_entries[[#This Row],[CATEGORY]],Categories_and_entries__2[[#All],[Category]],0),MATCH("Entries",Categories_and_entries__2[[#Headers],[Category]:[Entries]],0))</f>
        <v>17</v>
      </c>
      <c r="L929" s="1">
        <f>COUNTIFS(athlete_entries[CATEGORY],athlete_entries[[#This Row],[CATEGORY]],athlete_entries[Club Full],athlete_entries[[#This Row],[Club Full]])</f>
        <v>2</v>
      </c>
      <c r="M929" s="1" t="str">
        <f>INDEX(Participation_Count_Clubs__24[#All],MATCH(athlete_entries[[#This Row],[Club Full]],Participation_Count_Clubs__24[[#All],[Club Full]],0),MATCH("Club Size Entries",Participation_Count_Clubs__24[#Headers],0))</f>
        <v>S</v>
      </c>
    </row>
    <row r="930" spans="1:13" x14ac:dyDescent="0.25">
      <c r="A930" t="s">
        <v>85</v>
      </c>
      <c r="B930" t="s">
        <v>717</v>
      </c>
      <c r="C930" t="s">
        <v>456</v>
      </c>
      <c r="D930" s="1" t="str">
        <f>VLOOKUP(athlete_entries[[#This Row],[CATEGORY]],Categories!$A$1:$F$106,2,FALSE)</f>
        <v>Individual</v>
      </c>
      <c r="E930" s="1" t="str">
        <f>VLOOKUP(athlete_entries[[#This Row],[CATEGORY]],Categories!$A$1:$F$106,3,FALSE)</f>
        <v>Sparring</v>
      </c>
      <c r="F930" s="1" t="str">
        <f>VLOOKUP(athlete_entries[[#This Row],[CATEGORY]],Categories!$A$1:$F$106,4,FALSE)</f>
        <v>Senior</v>
      </c>
      <c r="G930" s="1" t="str">
        <f>VLOOKUP(athlete_entries[[#This Row],[CATEGORY]],Categories!$A$1:$F$106,5,FALSE)</f>
        <v>Male</v>
      </c>
      <c r="H930" s="1" t="str">
        <f>VLOOKUP(athlete_entries[[#This Row],[CATEGORY]],Categories!$A$1:$F$106,6,FALSE)</f>
        <v>A D01-D06</v>
      </c>
      <c r="I930" s="1" t="str">
        <f t="array" ref="I930">_xlfn.IFNA(INDEX(Results__5[#All],MATCH(athlete_entries[[#This Row],[CATEGORY]]&amp;athlete_entries[[#This Row],[Name]],Results__5[[#All],[Category]]&amp;Results__5[[#All],[Name]],0),MATCH(athlete_entries[[#Headers],[Result]],Results__5[#Headers],0)),"0. None")</f>
        <v>0. None</v>
      </c>
      <c r="J930" s="1" t="str">
        <f>IF(AND(athlete_entries[[#This Row],[Result]]="2. Silver",K930=2),"0. None",IF(AND(athlete_entries[[#This Row],[Result]]="3. Bronze",K930=3),"0. None",athlete_entries[[#This Row],[Result]]))</f>
        <v>0. None</v>
      </c>
      <c r="K930" s="1">
        <f>INDEX(Categories_and_entries__2[[#All],[Category]:[Entries]],MATCH(athlete_entries[[#This Row],[CATEGORY]],Categories_and_entries__2[[#All],[Category]],0),MATCH("Entries",Categories_and_entries__2[[#Headers],[Category]:[Entries]],0))</f>
        <v>12</v>
      </c>
      <c r="L930" s="1">
        <f>COUNTIFS(athlete_entries[CATEGORY],athlete_entries[[#This Row],[CATEGORY]],athlete_entries[Club Full],athlete_entries[[#This Row],[Club Full]])</f>
        <v>1</v>
      </c>
      <c r="M930" s="1" t="str">
        <f>INDEX(Participation_Count_Clubs__24[#All],MATCH(athlete_entries[[#This Row],[Club Full]],Participation_Count_Clubs__24[[#All],[Club Full]],0),MATCH("Club Size Entries",Participation_Count_Clubs__24[#Headers],0))</f>
        <v>XS</v>
      </c>
    </row>
    <row r="931" spans="1:13" x14ac:dyDescent="0.25">
      <c r="A931" t="s">
        <v>16</v>
      </c>
      <c r="B931" t="s">
        <v>301</v>
      </c>
      <c r="C931" t="s">
        <v>462</v>
      </c>
      <c r="D931" s="1" t="str">
        <f>VLOOKUP(athlete_entries[[#This Row],[CATEGORY]],Categories!$A$1:$F$106,2,FALSE)</f>
        <v>Individual</v>
      </c>
      <c r="E931" s="1" t="str">
        <f>VLOOKUP(athlete_entries[[#This Row],[CATEGORY]],Categories!$A$1:$F$106,3,FALSE)</f>
        <v>Patterns</v>
      </c>
      <c r="F931" s="1" t="str">
        <f>VLOOKUP(athlete_entries[[#This Row],[CATEGORY]],Categories!$A$1:$F$106,4,FALSE)</f>
        <v>Junior</v>
      </c>
      <c r="G931" s="1" t="str">
        <f>VLOOKUP(athlete_entries[[#This Row],[CATEGORY]],Categories!$A$1:$F$106,5,FALSE)</f>
        <v>Male</v>
      </c>
      <c r="H931" s="1" t="str">
        <f>VLOOKUP(athlete_entries[[#This Row],[CATEGORY]],Categories!$A$1:$F$106,6,FALSE)</f>
        <v>A D01-D06</v>
      </c>
      <c r="I931" s="1" t="str">
        <f t="array" ref="I931">_xlfn.IFNA(INDEX(Results__5[#All],MATCH(athlete_entries[[#This Row],[CATEGORY]]&amp;athlete_entries[[#This Row],[Name]],Results__5[[#All],[Category]]&amp;Results__5[[#All],[Name]],0),MATCH(athlete_entries[[#Headers],[Result]],Results__5[#Headers],0)),"0. None")</f>
        <v>3. Bronze</v>
      </c>
      <c r="J931" s="1" t="str">
        <f>IF(AND(athlete_entries[[#This Row],[Result]]="2. Silver",K931=2),"0. None",IF(AND(athlete_entries[[#This Row],[Result]]="3. Bronze",K931=3),"0. None",athlete_entries[[#This Row],[Result]]))</f>
        <v>3. Bronze</v>
      </c>
      <c r="K931" s="1">
        <f>INDEX(Categories_and_entries__2[[#All],[Category]:[Entries]],MATCH(athlete_entries[[#This Row],[CATEGORY]],Categories_and_entries__2[[#All],[Category]],0),MATCH("Entries",Categories_and_entries__2[[#Headers],[Category]:[Entries]],0))</f>
        <v>26</v>
      </c>
      <c r="L931" s="1">
        <f>COUNTIFS(athlete_entries[CATEGORY],athlete_entries[[#This Row],[CATEGORY]],athlete_entries[Club Full],athlete_entries[[#This Row],[Club Full]])</f>
        <v>1</v>
      </c>
      <c r="M931" s="1" t="str">
        <f>INDEX(Participation_Count_Clubs__24[#All],MATCH(athlete_entries[[#This Row],[Club Full]],Participation_Count_Clubs__24[[#All],[Club Full]],0),MATCH("Club Size Entries",Participation_Count_Clubs__24[#Headers],0))</f>
        <v>XS</v>
      </c>
    </row>
    <row r="932" spans="1:13" x14ac:dyDescent="0.25">
      <c r="A932" t="s">
        <v>22</v>
      </c>
      <c r="B932" t="s">
        <v>664</v>
      </c>
      <c r="C932" t="s">
        <v>462</v>
      </c>
      <c r="D932" s="1" t="str">
        <f>VLOOKUP(athlete_entries[[#This Row],[CATEGORY]],Categories!$A$1:$F$106,2,FALSE)</f>
        <v>Individual</v>
      </c>
      <c r="E932" s="1" t="str">
        <f>VLOOKUP(athlete_entries[[#This Row],[CATEGORY]],Categories!$A$1:$F$106,3,FALSE)</f>
        <v>Patterns</v>
      </c>
      <c r="F932" s="1" t="str">
        <f>VLOOKUP(athlete_entries[[#This Row],[CATEGORY]],Categories!$A$1:$F$106,4,FALSE)</f>
        <v>Senior</v>
      </c>
      <c r="G932" s="1" t="str">
        <f>VLOOKUP(athlete_entries[[#This Row],[CATEGORY]],Categories!$A$1:$F$106,5,FALSE)</f>
        <v>Female</v>
      </c>
      <c r="H932" s="1" t="str">
        <f>VLOOKUP(athlete_entries[[#This Row],[CATEGORY]],Categories!$A$1:$F$106,6,FALSE)</f>
        <v>A D01-D06</v>
      </c>
      <c r="I932" s="1" t="str">
        <f t="array" ref="I932">_xlfn.IFNA(INDEX(Results__5[#All],MATCH(athlete_entries[[#This Row],[CATEGORY]]&amp;athlete_entries[[#This Row],[Name]],Results__5[[#All],[Category]]&amp;Results__5[[#All],[Name]],0),MATCH(athlete_entries[[#Headers],[Result]],Results__5[#Headers],0)),"0. None")</f>
        <v>0. None</v>
      </c>
      <c r="J932" s="1" t="str">
        <f>IF(AND(athlete_entries[[#This Row],[Result]]="2. Silver",K932=2),"0. None",IF(AND(athlete_entries[[#This Row],[Result]]="3. Bronze",K932=3),"0. None",athlete_entries[[#This Row],[Result]]))</f>
        <v>0. None</v>
      </c>
      <c r="K932" s="1">
        <f>INDEX(Categories_and_entries__2[[#All],[Category]:[Entries]],MATCH(athlete_entries[[#This Row],[CATEGORY]],Categories_and_entries__2[[#All],[Category]],0),MATCH("Entries",Categories_and_entries__2[[#Headers],[Category]:[Entries]],0))</f>
        <v>9</v>
      </c>
      <c r="L932" s="1">
        <f>COUNTIFS(athlete_entries[CATEGORY],athlete_entries[[#This Row],[CATEGORY]],athlete_entries[Club Full],athlete_entries[[#This Row],[Club Full]])</f>
        <v>1</v>
      </c>
      <c r="M932" s="1" t="str">
        <f>INDEX(Participation_Count_Clubs__24[#All],MATCH(athlete_entries[[#This Row],[Club Full]],Participation_Count_Clubs__24[[#All],[Club Full]],0),MATCH("Club Size Entries",Participation_Count_Clubs__24[#Headers],0))</f>
        <v>XS</v>
      </c>
    </row>
    <row r="933" spans="1:13" x14ac:dyDescent="0.25">
      <c r="A933" t="s">
        <v>70</v>
      </c>
      <c r="B933" t="s">
        <v>301</v>
      </c>
      <c r="C933" t="s">
        <v>462</v>
      </c>
      <c r="D933" s="1" t="str">
        <f>VLOOKUP(athlete_entries[[#This Row],[CATEGORY]],Categories!$A$1:$F$106,2,FALSE)</f>
        <v>Individual</v>
      </c>
      <c r="E933" s="1" t="str">
        <f>VLOOKUP(athlete_entries[[#This Row],[CATEGORY]],Categories!$A$1:$F$106,3,FALSE)</f>
        <v>Sparring</v>
      </c>
      <c r="F933" s="1" t="str">
        <f>VLOOKUP(athlete_entries[[#This Row],[CATEGORY]],Categories!$A$1:$F$106,4,FALSE)</f>
        <v>Junior</v>
      </c>
      <c r="G933" s="1" t="str">
        <f>VLOOKUP(athlete_entries[[#This Row],[CATEGORY]],Categories!$A$1:$F$106,5,FALSE)</f>
        <v>Male</v>
      </c>
      <c r="H933" s="1" t="str">
        <f>VLOOKUP(athlete_entries[[#This Row],[CATEGORY]],Categories!$A$1:$F$106,6,FALSE)</f>
        <v>A D01-D06</v>
      </c>
      <c r="I933" s="1" t="str">
        <f t="array" ref="I933">_xlfn.IFNA(INDEX(Results__5[#All],MATCH(athlete_entries[[#This Row],[CATEGORY]]&amp;athlete_entries[[#This Row],[Name]],Results__5[[#All],[Category]]&amp;Results__5[[#All],[Name]],0),MATCH(athlete_entries[[#Headers],[Result]],Results__5[#Headers],0)),"0. None")</f>
        <v>2. Silver</v>
      </c>
      <c r="J933" s="1" t="str">
        <f>IF(AND(athlete_entries[[#This Row],[Result]]="2. Silver",K933=2),"0. None",IF(AND(athlete_entries[[#This Row],[Result]]="3. Bronze",K933=3),"0. None",athlete_entries[[#This Row],[Result]]))</f>
        <v>2. Silver</v>
      </c>
      <c r="K933" s="1">
        <f>INDEX(Categories_and_entries__2[[#All],[Category]:[Entries]],MATCH(athlete_entries[[#This Row],[CATEGORY]],Categories_and_entries__2[[#All],[Category]],0),MATCH("Entries",Categories_and_entries__2[[#Headers],[Category]:[Entries]],0))</f>
        <v>10</v>
      </c>
      <c r="L933" s="1">
        <f>COUNTIFS(athlete_entries[CATEGORY],athlete_entries[[#This Row],[CATEGORY]],athlete_entries[Club Full],athlete_entries[[#This Row],[Club Full]])</f>
        <v>1</v>
      </c>
      <c r="M933" s="1" t="str">
        <f>INDEX(Participation_Count_Clubs__24[#All],MATCH(athlete_entries[[#This Row],[Club Full]],Participation_Count_Clubs__24[[#All],[Club Full]],0),MATCH("Club Size Entries",Participation_Count_Clubs__24[#Headers],0))</f>
        <v>XS</v>
      </c>
    </row>
    <row r="934" spans="1:13" x14ac:dyDescent="0.25">
      <c r="A934" t="s">
        <v>96</v>
      </c>
      <c r="B934" t="s">
        <v>301</v>
      </c>
      <c r="C934" t="s">
        <v>462</v>
      </c>
      <c r="D934" s="1" t="str">
        <f>VLOOKUP(athlete_entries[[#This Row],[CATEGORY]],Categories!$A$1:$F$106,2,FALSE)</f>
        <v>Individual</v>
      </c>
      <c r="E934" s="1" t="str">
        <f>VLOOKUP(athlete_entries[[#This Row],[CATEGORY]],Categories!$A$1:$F$106,3,FALSE)</f>
        <v>Sparring</v>
      </c>
      <c r="F934" s="1" t="str">
        <f>VLOOKUP(athlete_entries[[#This Row],[CATEGORY]],Categories!$A$1:$F$106,4,FALSE)</f>
        <v>Junior</v>
      </c>
      <c r="G934" s="1" t="str">
        <f>VLOOKUP(athlete_entries[[#This Row],[CATEGORY]],Categories!$A$1:$F$106,5,FALSE)</f>
        <v>Male</v>
      </c>
      <c r="H934" s="1" t="str">
        <f>VLOOKUP(athlete_entries[[#This Row],[CATEGORY]],Categories!$A$1:$F$106,6,FALSE)</f>
        <v>A+B G04-D06</v>
      </c>
      <c r="I934" s="1" t="str">
        <f t="array" ref="I934">_xlfn.IFNA(INDEX(Results__5[#All],MATCH(athlete_entries[[#This Row],[CATEGORY]]&amp;athlete_entries[[#This Row],[Name]],Results__5[[#All],[Category]]&amp;Results__5[[#All],[Name]],0),MATCH(athlete_entries[[#Headers],[Result]],Results__5[#Headers],0)),"0. None")</f>
        <v>0. None</v>
      </c>
      <c r="J934" s="1" t="str">
        <f>IF(AND(athlete_entries[[#This Row],[Result]]="2. Silver",K934=2),"0. None",IF(AND(athlete_entries[[#This Row],[Result]]="3. Bronze",K934=3),"0. None",athlete_entries[[#This Row],[Result]]))</f>
        <v>0. None</v>
      </c>
      <c r="K934" s="1">
        <f>INDEX(Categories_and_entries__2[[#All],[Category]:[Entries]],MATCH(athlete_entries[[#This Row],[CATEGORY]],Categories_and_entries__2[[#All],[Category]],0),MATCH("Entries",Categories_and_entries__2[[#Headers],[Category]:[Entries]],0))</f>
        <v>18</v>
      </c>
      <c r="L934" s="1">
        <f>COUNTIFS(athlete_entries[CATEGORY],athlete_entries[[#This Row],[CATEGORY]],athlete_entries[Club Full],athlete_entries[[#This Row],[Club Full]])</f>
        <v>1</v>
      </c>
      <c r="M934" s="1" t="str">
        <f>INDEX(Participation_Count_Clubs__24[#All],MATCH(athlete_entries[[#This Row],[Club Full]],Participation_Count_Clubs__24[[#All],[Club Full]],0),MATCH("Club Size Entries",Participation_Count_Clubs__24[#Headers],0))</f>
        <v>XS</v>
      </c>
    </row>
    <row r="935" spans="1:13" x14ac:dyDescent="0.25">
      <c r="A935" t="s">
        <v>9</v>
      </c>
      <c r="B935" t="s">
        <v>629</v>
      </c>
      <c r="C935" t="s">
        <v>454</v>
      </c>
      <c r="D935" s="1" t="str">
        <f>VLOOKUP(athlete_entries[[#This Row],[CATEGORY]],Categories!$A$1:$F$106,2,FALSE)</f>
        <v>Individual</v>
      </c>
      <c r="E935" s="1" t="str">
        <f>VLOOKUP(athlete_entries[[#This Row],[CATEGORY]],Categories!$A$1:$F$106,3,FALSE)</f>
        <v>Patterns</v>
      </c>
      <c r="F935" s="1" t="str">
        <f>VLOOKUP(athlete_entries[[#This Row],[CATEGORY]],Categories!$A$1:$F$106,4,FALSE)</f>
        <v>Youth</v>
      </c>
      <c r="G935" s="1" t="str">
        <f>VLOOKUP(athlete_entries[[#This Row],[CATEGORY]],Categories!$A$1:$F$106,5,FALSE)</f>
        <v>Male</v>
      </c>
      <c r="H935" s="1" t="str">
        <f>VLOOKUP(athlete_entries[[#This Row],[CATEGORY]],Categories!$A$1:$F$106,6,FALSE)</f>
        <v>C G10-G05</v>
      </c>
      <c r="I935" s="1" t="str">
        <f t="array" ref="I935">_xlfn.IFNA(INDEX(Results__5[#All],MATCH(athlete_entries[[#This Row],[CATEGORY]]&amp;athlete_entries[[#This Row],[Name]],Results__5[[#All],[Category]]&amp;Results__5[[#All],[Name]],0),MATCH(athlete_entries[[#Headers],[Result]],Results__5[#Headers],0)),"0. None")</f>
        <v>0. None</v>
      </c>
      <c r="J935" s="1" t="str">
        <f>IF(AND(athlete_entries[[#This Row],[Result]]="2. Silver",K935=2),"0. None",IF(AND(athlete_entries[[#This Row],[Result]]="3. Bronze",K935=3),"0. None",athlete_entries[[#This Row],[Result]]))</f>
        <v>0. None</v>
      </c>
      <c r="K935" s="1">
        <f>INDEX(Categories_and_entries__2[[#All],[Category]:[Entries]],MATCH(athlete_entries[[#This Row],[CATEGORY]],Categories_and_entries__2[[#All],[Category]],0),MATCH("Entries",Categories_and_entries__2[[#Headers],[Category]:[Entries]],0))</f>
        <v>22</v>
      </c>
      <c r="L935" s="1">
        <f>COUNTIFS(athlete_entries[CATEGORY],athlete_entries[[#This Row],[CATEGORY]],athlete_entries[Club Full],athlete_entries[[#This Row],[Club Full]])</f>
        <v>1</v>
      </c>
      <c r="M935" s="1" t="str">
        <f>INDEX(Participation_Count_Clubs__24[#All],MATCH(athlete_entries[[#This Row],[Club Full]],Participation_Count_Clubs__24[[#All],[Club Full]],0),MATCH("Club Size Entries",Participation_Count_Clubs__24[#Headers],0))</f>
        <v>XS</v>
      </c>
    </row>
    <row r="936" spans="1:13" x14ac:dyDescent="0.25">
      <c r="A936" t="s">
        <v>36</v>
      </c>
      <c r="B936" t="s">
        <v>629</v>
      </c>
      <c r="C936" t="s">
        <v>454</v>
      </c>
      <c r="D936" s="1" t="str">
        <f>VLOOKUP(athlete_entries[[#This Row],[CATEGORY]],Categories!$A$1:$F$106,2,FALSE)</f>
        <v>Individual</v>
      </c>
      <c r="E936" s="1" t="str">
        <f>VLOOKUP(athlete_entries[[#This Row],[CATEGORY]],Categories!$A$1:$F$106,3,FALSE)</f>
        <v>Patterns</v>
      </c>
      <c r="F936" s="1" t="str">
        <f>VLOOKUP(athlete_entries[[#This Row],[CATEGORY]],Categories!$A$1:$F$106,4,FALSE)</f>
        <v>Youth</v>
      </c>
      <c r="G936" s="1" t="str">
        <f>VLOOKUP(athlete_entries[[#This Row],[CATEGORY]],Categories!$A$1:$F$106,5,FALSE)</f>
        <v>Mixed</v>
      </c>
      <c r="H936" s="1" t="str">
        <f>VLOOKUP(athlete_entries[[#This Row],[CATEGORY]],Categories!$A$1:$F$106,6,FALSE)</f>
        <v>C G10-G05</v>
      </c>
      <c r="I936" s="1" t="str">
        <f t="array" ref="I936">_xlfn.IFNA(INDEX(Results__5[#All],MATCH(athlete_entries[[#This Row],[CATEGORY]]&amp;athlete_entries[[#This Row],[Name]],Results__5[[#All],[Category]]&amp;Results__5[[#All],[Name]],0),MATCH(athlete_entries[[#Headers],[Result]],Results__5[#Headers],0)),"0. None")</f>
        <v>0. None</v>
      </c>
      <c r="J936" s="1" t="str">
        <f>IF(AND(athlete_entries[[#This Row],[Result]]="2. Silver",K936=2),"0. None",IF(AND(athlete_entries[[#This Row],[Result]]="3. Bronze",K936=3),"0. None",athlete_entries[[#This Row],[Result]]))</f>
        <v>0. None</v>
      </c>
      <c r="K936" s="1">
        <f>INDEX(Categories_and_entries__2[[#All],[Category]:[Entries]],MATCH(athlete_entries[[#This Row],[CATEGORY]],Categories_and_entries__2[[#All],[Category]],0),MATCH("Entries",Categories_and_entries__2[[#Headers],[Category]:[Entries]],0))</f>
        <v>95</v>
      </c>
      <c r="L936" s="1">
        <f>COUNTIFS(athlete_entries[CATEGORY],athlete_entries[[#This Row],[CATEGORY]],athlete_entries[Club Full],athlete_entries[[#This Row],[Club Full]])</f>
        <v>1</v>
      </c>
      <c r="M936" s="1" t="str">
        <f>INDEX(Participation_Count_Clubs__24[#All],MATCH(athlete_entries[[#This Row],[Club Full]],Participation_Count_Clubs__24[[#All],[Club Full]],0),MATCH("Club Size Entries",Participation_Count_Clubs__24[#Headers],0))</f>
        <v>XS</v>
      </c>
    </row>
    <row r="937" spans="1:13" x14ac:dyDescent="0.25">
      <c r="A937" t="s">
        <v>55</v>
      </c>
      <c r="B937" t="s">
        <v>629</v>
      </c>
      <c r="C937" t="s">
        <v>454</v>
      </c>
      <c r="D937" s="1" t="str">
        <f>VLOOKUP(athlete_entries[[#This Row],[CATEGORY]],Categories!$A$1:$F$106,2,FALSE)</f>
        <v>Individual</v>
      </c>
      <c r="E937" s="1" t="str">
        <f>VLOOKUP(athlete_entries[[#This Row],[CATEGORY]],Categories!$A$1:$F$106,3,FALSE)</f>
        <v>Sparring</v>
      </c>
      <c r="F937" s="1" t="str">
        <f>VLOOKUP(athlete_entries[[#This Row],[CATEGORY]],Categories!$A$1:$F$106,4,FALSE)</f>
        <v>Youth</v>
      </c>
      <c r="G937" s="1" t="str">
        <f>VLOOKUP(athlete_entries[[#This Row],[CATEGORY]],Categories!$A$1:$F$106,5,FALSE)</f>
        <v>Male</v>
      </c>
      <c r="H937" s="1" t="str">
        <f>VLOOKUP(athlete_entries[[#This Row],[CATEGORY]],Categories!$A$1:$F$106,6,FALSE)</f>
        <v>C G10-G05</v>
      </c>
      <c r="I937" s="1" t="str">
        <f t="array" ref="I937">_xlfn.IFNA(INDEX(Results__5[#All],MATCH(athlete_entries[[#This Row],[CATEGORY]]&amp;athlete_entries[[#This Row],[Name]],Results__5[[#All],[Category]]&amp;Results__5[[#All],[Name]],0),MATCH(athlete_entries[[#Headers],[Result]],Results__5[#Headers],0)),"0. None")</f>
        <v>0. None</v>
      </c>
      <c r="J937" s="1" t="str">
        <f>IF(AND(athlete_entries[[#This Row],[Result]]="2. Silver",K937=2),"0. None",IF(AND(athlete_entries[[#This Row],[Result]]="3. Bronze",K937=3),"0. None",athlete_entries[[#This Row],[Result]]))</f>
        <v>0. None</v>
      </c>
      <c r="K937" s="1">
        <f>INDEX(Categories_and_entries__2[[#All],[Category]:[Entries]],MATCH(athlete_entries[[#This Row],[CATEGORY]],Categories_and_entries__2[[#All],[Category]],0),MATCH("Entries",Categories_and_entries__2[[#Headers],[Category]:[Entries]],0))</f>
        <v>18</v>
      </c>
      <c r="L937" s="1">
        <f>COUNTIFS(athlete_entries[CATEGORY],athlete_entries[[#This Row],[CATEGORY]],athlete_entries[Club Full],athlete_entries[[#This Row],[Club Full]])</f>
        <v>1</v>
      </c>
      <c r="M937" s="1" t="str">
        <f>INDEX(Participation_Count_Clubs__24[#All],MATCH(athlete_entries[[#This Row],[Club Full]],Participation_Count_Clubs__24[[#All],[Club Full]],0),MATCH("Club Size Entries",Participation_Count_Clubs__24[#Headers],0))</f>
        <v>XS</v>
      </c>
    </row>
    <row r="938" spans="1:13" x14ac:dyDescent="0.25">
      <c r="A938" t="s">
        <v>3</v>
      </c>
      <c r="B938" t="s">
        <v>278</v>
      </c>
      <c r="C938" t="s">
        <v>112</v>
      </c>
      <c r="D938" s="1" t="str">
        <f>VLOOKUP(athlete_entries[[#This Row],[CATEGORY]],Categories!$A$1:$F$106,2,FALSE)</f>
        <v>Individual</v>
      </c>
      <c r="E938" s="1" t="str">
        <f>VLOOKUP(athlete_entries[[#This Row],[CATEGORY]],Categories!$A$1:$F$106,3,FALSE)</f>
        <v>Patterns</v>
      </c>
      <c r="F938" s="1" t="str">
        <f>VLOOKUP(athlete_entries[[#This Row],[CATEGORY]],Categories!$A$1:$F$106,4,FALSE)</f>
        <v>Youth</v>
      </c>
      <c r="G938" s="1" t="str">
        <f>VLOOKUP(athlete_entries[[#This Row],[CATEGORY]],Categories!$A$1:$F$106,5,FALSE)</f>
        <v>Female</v>
      </c>
      <c r="H938" s="1" t="str">
        <f>VLOOKUP(athlete_entries[[#This Row],[CATEGORY]],Categories!$A$1:$F$106,6,FALSE)</f>
        <v>C G10-G05</v>
      </c>
      <c r="I938" s="1" t="str">
        <f t="array" ref="I938">_xlfn.IFNA(INDEX(Results__5[#All],MATCH(athlete_entries[[#This Row],[CATEGORY]]&amp;athlete_entries[[#This Row],[Name]],Results__5[[#All],[Category]]&amp;Results__5[[#All],[Name]],0),MATCH(athlete_entries[[#Headers],[Result]],Results__5[#Headers],0)),"0. None")</f>
        <v>0. None</v>
      </c>
      <c r="J938" s="1" t="str">
        <f>IF(AND(athlete_entries[[#This Row],[Result]]="2. Silver",K938=2),"0. None",IF(AND(athlete_entries[[#This Row],[Result]]="3. Bronze",K938=3),"0. None",athlete_entries[[#This Row],[Result]]))</f>
        <v>0. None</v>
      </c>
      <c r="K938" s="1">
        <f>INDEX(Categories_and_entries__2[[#All],[Category]:[Entries]],MATCH(athlete_entries[[#This Row],[CATEGORY]],Categories_and_entries__2[[#All],[Category]],0),MATCH("Entries",Categories_and_entries__2[[#Headers],[Category]:[Entries]],0))</f>
        <v>21</v>
      </c>
      <c r="L938" s="1">
        <f>COUNTIFS(athlete_entries[CATEGORY],athlete_entries[[#This Row],[CATEGORY]],athlete_entries[Club Full],athlete_entries[[#This Row],[Club Full]])</f>
        <v>2</v>
      </c>
      <c r="M938" s="1" t="str">
        <f>INDEX(Participation_Count_Clubs__24[#All],MATCH(athlete_entries[[#This Row],[Club Full]],Participation_Count_Clubs__24[[#All],[Club Full]],0),MATCH("Club Size Entries",Participation_Count_Clubs__24[#Headers],0))</f>
        <v>L</v>
      </c>
    </row>
    <row r="939" spans="1:13" x14ac:dyDescent="0.25">
      <c r="A939" t="s">
        <v>3</v>
      </c>
      <c r="B939" t="s">
        <v>111</v>
      </c>
      <c r="C939" t="s">
        <v>112</v>
      </c>
      <c r="D939" s="1" t="str">
        <f>VLOOKUP(athlete_entries[[#This Row],[CATEGORY]],Categories!$A$1:$F$106,2,FALSE)</f>
        <v>Individual</v>
      </c>
      <c r="E939" s="1" t="str">
        <f>VLOOKUP(athlete_entries[[#This Row],[CATEGORY]],Categories!$A$1:$F$106,3,FALSE)</f>
        <v>Patterns</v>
      </c>
      <c r="F939" s="1" t="str">
        <f>VLOOKUP(athlete_entries[[#This Row],[CATEGORY]],Categories!$A$1:$F$106,4,FALSE)</f>
        <v>Youth</v>
      </c>
      <c r="G939" s="1" t="str">
        <f>VLOOKUP(athlete_entries[[#This Row],[CATEGORY]],Categories!$A$1:$F$106,5,FALSE)</f>
        <v>Female</v>
      </c>
      <c r="H939" s="1" t="str">
        <f>VLOOKUP(athlete_entries[[#This Row],[CATEGORY]],Categories!$A$1:$F$106,6,FALSE)</f>
        <v>C G10-G05</v>
      </c>
      <c r="I939" s="1" t="str">
        <f t="array" ref="I939">_xlfn.IFNA(INDEX(Results__5[#All],MATCH(athlete_entries[[#This Row],[CATEGORY]]&amp;athlete_entries[[#This Row],[Name]],Results__5[[#All],[Category]]&amp;Results__5[[#All],[Name]],0),MATCH(athlete_entries[[#Headers],[Result]],Results__5[#Headers],0)),"0. None")</f>
        <v>1. Gold</v>
      </c>
      <c r="J939" s="1" t="str">
        <f>IF(AND(athlete_entries[[#This Row],[Result]]="2. Silver",K939=2),"0. None",IF(AND(athlete_entries[[#This Row],[Result]]="3. Bronze",K939=3),"0. None",athlete_entries[[#This Row],[Result]]))</f>
        <v>1. Gold</v>
      </c>
      <c r="K939" s="1">
        <f>INDEX(Categories_and_entries__2[[#All],[Category]:[Entries]],MATCH(athlete_entries[[#This Row],[CATEGORY]],Categories_and_entries__2[[#All],[Category]],0),MATCH("Entries",Categories_and_entries__2[[#Headers],[Category]:[Entries]],0))</f>
        <v>21</v>
      </c>
      <c r="L939" s="1">
        <f>COUNTIFS(athlete_entries[CATEGORY],athlete_entries[[#This Row],[CATEGORY]],athlete_entries[Club Full],athlete_entries[[#This Row],[Club Full]])</f>
        <v>2</v>
      </c>
      <c r="M939" s="1" t="str">
        <f>INDEX(Participation_Count_Clubs__24[#All],MATCH(athlete_entries[[#This Row],[Club Full]],Participation_Count_Clubs__24[[#All],[Club Full]],0),MATCH("Club Size Entries",Participation_Count_Clubs__24[#Headers],0))</f>
        <v>L</v>
      </c>
    </row>
    <row r="940" spans="1:13" x14ac:dyDescent="0.25">
      <c r="A940" t="s">
        <v>7</v>
      </c>
      <c r="B940" t="s">
        <v>238</v>
      </c>
      <c r="C940" t="s">
        <v>112</v>
      </c>
      <c r="D940" s="1" t="str">
        <f>VLOOKUP(athlete_entries[[#This Row],[CATEGORY]],Categories!$A$1:$F$106,2,FALSE)</f>
        <v>Individual</v>
      </c>
      <c r="E940" s="1" t="str">
        <f>VLOOKUP(athlete_entries[[#This Row],[CATEGORY]],Categories!$A$1:$F$106,3,FALSE)</f>
        <v>Patterns</v>
      </c>
      <c r="F940" s="1" t="str">
        <f>VLOOKUP(athlete_entries[[#This Row],[CATEGORY]],Categories!$A$1:$F$106,4,FALSE)</f>
        <v>Youth</v>
      </c>
      <c r="G940" s="1" t="str">
        <f>VLOOKUP(athlete_entries[[#This Row],[CATEGORY]],Categories!$A$1:$F$106,5,FALSE)</f>
        <v>Male</v>
      </c>
      <c r="H940" s="1" t="str">
        <f>VLOOKUP(athlete_entries[[#This Row],[CATEGORY]],Categories!$A$1:$F$106,6,FALSE)</f>
        <v>B G04-G01</v>
      </c>
      <c r="I940" s="1" t="str">
        <f t="array" ref="I940">_xlfn.IFNA(INDEX(Results__5[#All],MATCH(athlete_entries[[#This Row],[CATEGORY]]&amp;athlete_entries[[#This Row],[Name]],Results__5[[#All],[Category]]&amp;Results__5[[#All],[Name]],0),MATCH(athlete_entries[[#Headers],[Result]],Results__5[#Headers],0)),"0. None")</f>
        <v>2. Silver</v>
      </c>
      <c r="J940" s="1" t="str">
        <f>IF(AND(athlete_entries[[#This Row],[Result]]="2. Silver",K940=2),"0. None",IF(AND(athlete_entries[[#This Row],[Result]]="3. Bronze",K940=3),"0. None",athlete_entries[[#This Row],[Result]]))</f>
        <v>2. Silver</v>
      </c>
      <c r="K940" s="1">
        <f>INDEX(Categories_and_entries__2[[#All],[Category]:[Entries]],MATCH(athlete_entries[[#This Row],[CATEGORY]],Categories_and_entries__2[[#All],[Category]],0),MATCH("Entries",Categories_and_entries__2[[#Headers],[Category]:[Entries]],0))</f>
        <v>17</v>
      </c>
      <c r="L940" s="1">
        <f>COUNTIFS(athlete_entries[CATEGORY],athlete_entries[[#This Row],[CATEGORY]],athlete_entries[Club Full],athlete_entries[[#This Row],[Club Full]])</f>
        <v>1</v>
      </c>
      <c r="M940" s="1" t="str">
        <f>INDEX(Participation_Count_Clubs__24[#All],MATCH(athlete_entries[[#This Row],[Club Full]],Participation_Count_Clubs__24[[#All],[Club Full]],0),MATCH("Club Size Entries",Participation_Count_Clubs__24[#Headers],0))</f>
        <v>L</v>
      </c>
    </row>
    <row r="941" spans="1:13" x14ac:dyDescent="0.25">
      <c r="A941" t="s">
        <v>8</v>
      </c>
      <c r="B941" t="s">
        <v>608</v>
      </c>
      <c r="C941" t="s">
        <v>112</v>
      </c>
      <c r="D941" s="1" t="str">
        <f>VLOOKUP(athlete_entries[[#This Row],[CATEGORY]],Categories!$A$1:$F$106,2,FALSE)</f>
        <v>Individual</v>
      </c>
      <c r="E941" s="1" t="str">
        <f>VLOOKUP(athlete_entries[[#This Row],[CATEGORY]],Categories!$A$1:$F$106,3,FALSE)</f>
        <v>Patterns</v>
      </c>
      <c r="F941" s="1" t="str">
        <f>VLOOKUP(athlete_entries[[#This Row],[CATEGORY]],Categories!$A$1:$F$106,4,FALSE)</f>
        <v>Youth</v>
      </c>
      <c r="G941" s="1" t="str">
        <f>VLOOKUP(athlete_entries[[#This Row],[CATEGORY]],Categories!$A$1:$F$106,5,FALSE)</f>
        <v>Male</v>
      </c>
      <c r="H941" s="1" t="str">
        <f>VLOOKUP(athlete_entries[[#This Row],[CATEGORY]],Categories!$A$1:$F$106,6,FALSE)</f>
        <v>B G04-G01</v>
      </c>
      <c r="I941" s="1" t="str">
        <f t="array" ref="I941">_xlfn.IFNA(INDEX(Results__5[#All],MATCH(athlete_entries[[#This Row],[CATEGORY]]&amp;athlete_entries[[#This Row],[Name]],Results__5[[#All],[Category]]&amp;Results__5[[#All],[Name]],0),MATCH(athlete_entries[[#Headers],[Result]],Results__5[#Headers],0)),"0. None")</f>
        <v>0. None</v>
      </c>
      <c r="J941" s="1" t="str">
        <f>IF(AND(athlete_entries[[#This Row],[Result]]="2. Silver",K941=2),"0. None",IF(AND(athlete_entries[[#This Row],[Result]]="3. Bronze",K941=3),"0. None",athlete_entries[[#This Row],[Result]]))</f>
        <v>0. None</v>
      </c>
      <c r="K941" s="1">
        <f>INDEX(Categories_and_entries__2[[#All],[Category]:[Entries]],MATCH(athlete_entries[[#This Row],[CATEGORY]],Categories_and_entries__2[[#All],[Category]],0),MATCH("Entries",Categories_and_entries__2[[#Headers],[Category]:[Entries]],0))</f>
        <v>19</v>
      </c>
      <c r="L941" s="1">
        <f>COUNTIFS(athlete_entries[CATEGORY],athlete_entries[[#This Row],[CATEGORY]],athlete_entries[Club Full],athlete_entries[[#This Row],[Club Full]])</f>
        <v>1</v>
      </c>
      <c r="M941" s="1" t="str">
        <f>INDEX(Participation_Count_Clubs__24[#All],MATCH(athlete_entries[[#This Row],[Club Full]],Participation_Count_Clubs__24[[#All],[Club Full]],0),MATCH("Club Size Entries",Participation_Count_Clubs__24[#Headers],0))</f>
        <v>L</v>
      </c>
    </row>
    <row r="942" spans="1:13" x14ac:dyDescent="0.25">
      <c r="A942" t="s">
        <v>10</v>
      </c>
      <c r="B942" t="s">
        <v>123</v>
      </c>
      <c r="C942" t="s">
        <v>112</v>
      </c>
      <c r="D942" s="1" t="str">
        <f>VLOOKUP(athlete_entries[[#This Row],[CATEGORY]],Categories!$A$1:$F$106,2,FALSE)</f>
        <v>Individual</v>
      </c>
      <c r="E942" s="1" t="str">
        <f>VLOOKUP(athlete_entries[[#This Row],[CATEGORY]],Categories!$A$1:$F$106,3,FALSE)</f>
        <v>Patterns</v>
      </c>
      <c r="F942" s="1" t="str">
        <f>VLOOKUP(athlete_entries[[#This Row],[CATEGORY]],Categories!$A$1:$F$106,4,FALSE)</f>
        <v>Youth</v>
      </c>
      <c r="G942" s="1" t="str">
        <f>VLOOKUP(athlete_entries[[#This Row],[CATEGORY]],Categories!$A$1:$F$106,5,FALSE)</f>
        <v>Male</v>
      </c>
      <c r="H942" s="1" t="str">
        <f>VLOOKUP(athlete_entries[[#This Row],[CATEGORY]],Categories!$A$1:$F$106,6,FALSE)</f>
        <v>C G10-G05</v>
      </c>
      <c r="I942" s="1" t="str">
        <f t="array" ref="I942">_xlfn.IFNA(INDEX(Results__5[#All],MATCH(athlete_entries[[#This Row],[CATEGORY]]&amp;athlete_entries[[#This Row],[Name]],Results__5[[#All],[Category]]&amp;Results__5[[#All],[Name]],0),MATCH(athlete_entries[[#Headers],[Result]],Results__5[#Headers],0)),"0. None")</f>
        <v>1. Gold</v>
      </c>
      <c r="J942" s="1" t="str">
        <f>IF(AND(athlete_entries[[#This Row],[Result]]="2. Silver",K942=2),"0. None",IF(AND(athlete_entries[[#This Row],[Result]]="3. Bronze",K942=3),"0. None",athlete_entries[[#This Row],[Result]]))</f>
        <v>1. Gold</v>
      </c>
      <c r="K942" s="1">
        <f>INDEX(Categories_and_entries__2[[#All],[Category]:[Entries]],MATCH(athlete_entries[[#This Row],[CATEGORY]],Categories_and_entries__2[[#All],[Category]],0),MATCH("Entries",Categories_and_entries__2[[#Headers],[Category]:[Entries]],0))</f>
        <v>13</v>
      </c>
      <c r="L942" s="1">
        <f>COUNTIFS(athlete_entries[CATEGORY],athlete_entries[[#This Row],[CATEGORY]],athlete_entries[Club Full],athlete_entries[[#This Row],[Club Full]])</f>
        <v>1</v>
      </c>
      <c r="M942" s="1" t="str">
        <f>INDEX(Participation_Count_Clubs__24[#All],MATCH(athlete_entries[[#This Row],[Club Full]],Participation_Count_Clubs__24[[#All],[Club Full]],0),MATCH("Club Size Entries",Participation_Count_Clubs__24[#Headers],0))</f>
        <v>L</v>
      </c>
    </row>
    <row r="943" spans="1:13" x14ac:dyDescent="0.25">
      <c r="A943" t="s">
        <v>15</v>
      </c>
      <c r="B943" t="s">
        <v>504</v>
      </c>
      <c r="C943" t="s">
        <v>112</v>
      </c>
      <c r="D943" s="1" t="str">
        <f>VLOOKUP(athlete_entries[[#This Row],[CATEGORY]],Categories!$A$1:$F$106,2,FALSE)</f>
        <v>Individual</v>
      </c>
      <c r="E943" s="1" t="str">
        <f>VLOOKUP(athlete_entries[[#This Row],[CATEGORY]],Categories!$A$1:$F$106,3,FALSE)</f>
        <v>Patterns</v>
      </c>
      <c r="F943" s="1" t="str">
        <f>VLOOKUP(athlete_entries[[#This Row],[CATEGORY]],Categories!$A$1:$F$106,4,FALSE)</f>
        <v>Junior</v>
      </c>
      <c r="G943" s="1" t="str">
        <f>VLOOKUP(athlete_entries[[#This Row],[CATEGORY]],Categories!$A$1:$F$106,5,FALSE)</f>
        <v>Female</v>
      </c>
      <c r="H943" s="1" t="str">
        <f>VLOOKUP(athlete_entries[[#This Row],[CATEGORY]],Categories!$A$1:$F$106,6,FALSE)</f>
        <v>C G10-G05</v>
      </c>
      <c r="I943" s="1" t="str">
        <f t="array" ref="I943">_xlfn.IFNA(INDEX(Results__5[#All],MATCH(athlete_entries[[#This Row],[CATEGORY]]&amp;athlete_entries[[#This Row],[Name]],Results__5[[#All],[Category]]&amp;Results__5[[#All],[Name]],0),MATCH(athlete_entries[[#Headers],[Result]],Results__5[#Headers],0)),"0. None")</f>
        <v>0. None</v>
      </c>
      <c r="J943" s="1" t="str">
        <f>IF(AND(athlete_entries[[#This Row],[Result]]="2. Silver",K943=2),"0. None",IF(AND(athlete_entries[[#This Row],[Result]]="3. Bronze",K943=3),"0. None",athlete_entries[[#This Row],[Result]]))</f>
        <v>0. None</v>
      </c>
      <c r="K943" s="1">
        <f>INDEX(Categories_and_entries__2[[#All],[Category]:[Entries]],MATCH(athlete_entries[[#This Row],[CATEGORY]],Categories_and_entries__2[[#All],[Category]],0),MATCH("Entries",Categories_and_entries__2[[#Headers],[Category]:[Entries]],0))</f>
        <v>4</v>
      </c>
      <c r="L943" s="1">
        <f>COUNTIFS(athlete_entries[CATEGORY],athlete_entries[[#This Row],[CATEGORY]],athlete_entries[Club Full],athlete_entries[[#This Row],[Club Full]])</f>
        <v>1</v>
      </c>
      <c r="M943" s="1" t="str">
        <f>INDEX(Participation_Count_Clubs__24[#All],MATCH(athlete_entries[[#This Row],[Club Full]],Participation_Count_Clubs__24[[#All],[Club Full]],0),MATCH("Club Size Entries",Participation_Count_Clubs__24[#Headers],0))</f>
        <v>L</v>
      </c>
    </row>
    <row r="944" spans="1:13" x14ac:dyDescent="0.25">
      <c r="A944" t="s">
        <v>16</v>
      </c>
      <c r="B944" t="s">
        <v>299</v>
      </c>
      <c r="C944" t="s">
        <v>112</v>
      </c>
      <c r="D944" s="1" t="str">
        <f>VLOOKUP(athlete_entries[[#This Row],[CATEGORY]],Categories!$A$1:$F$106,2,FALSE)</f>
        <v>Individual</v>
      </c>
      <c r="E944" s="1" t="str">
        <f>VLOOKUP(athlete_entries[[#This Row],[CATEGORY]],Categories!$A$1:$F$106,3,FALSE)</f>
        <v>Patterns</v>
      </c>
      <c r="F944" s="1" t="str">
        <f>VLOOKUP(athlete_entries[[#This Row],[CATEGORY]],Categories!$A$1:$F$106,4,FALSE)</f>
        <v>Junior</v>
      </c>
      <c r="G944" s="1" t="str">
        <f>VLOOKUP(athlete_entries[[#This Row],[CATEGORY]],Categories!$A$1:$F$106,5,FALSE)</f>
        <v>Male</v>
      </c>
      <c r="H944" s="1" t="str">
        <f>VLOOKUP(athlete_entries[[#This Row],[CATEGORY]],Categories!$A$1:$F$106,6,FALSE)</f>
        <v>A D01-D06</v>
      </c>
      <c r="I944" s="1" t="str">
        <f t="array" ref="I944">_xlfn.IFNA(INDEX(Results__5[#All],MATCH(athlete_entries[[#This Row],[CATEGORY]]&amp;athlete_entries[[#This Row],[Name]],Results__5[[#All],[Category]]&amp;Results__5[[#All],[Name]],0),MATCH(athlete_entries[[#Headers],[Result]],Results__5[#Headers],0)),"0. None")</f>
        <v>0. None</v>
      </c>
      <c r="J944" s="1" t="str">
        <f>IF(AND(athlete_entries[[#This Row],[Result]]="2. Silver",K944=2),"0. None",IF(AND(athlete_entries[[#This Row],[Result]]="3. Bronze",K944=3),"0. None",athlete_entries[[#This Row],[Result]]))</f>
        <v>0. None</v>
      </c>
      <c r="K944" s="1">
        <f>INDEX(Categories_and_entries__2[[#All],[Category]:[Entries]],MATCH(athlete_entries[[#This Row],[CATEGORY]],Categories_and_entries__2[[#All],[Category]],0),MATCH("Entries",Categories_and_entries__2[[#Headers],[Category]:[Entries]],0))</f>
        <v>26</v>
      </c>
      <c r="L944" s="1">
        <f>COUNTIFS(athlete_entries[CATEGORY],athlete_entries[[#This Row],[CATEGORY]],athlete_entries[Club Full],athlete_entries[[#This Row],[Club Full]])</f>
        <v>1</v>
      </c>
      <c r="M944" s="1" t="str">
        <f>INDEX(Participation_Count_Clubs__24[#All],MATCH(athlete_entries[[#This Row],[Club Full]],Participation_Count_Clubs__24[[#All],[Club Full]],0),MATCH("Club Size Entries",Participation_Count_Clubs__24[#Headers],0))</f>
        <v>L</v>
      </c>
    </row>
    <row r="945" spans="1:13" x14ac:dyDescent="0.25">
      <c r="A945" t="s">
        <v>19</v>
      </c>
      <c r="B945" t="s">
        <v>138</v>
      </c>
      <c r="C945" t="s">
        <v>112</v>
      </c>
      <c r="D945" s="1" t="str">
        <f>VLOOKUP(athlete_entries[[#This Row],[CATEGORY]],Categories!$A$1:$F$106,2,FALSE)</f>
        <v>Individual</v>
      </c>
      <c r="E945" s="1" t="str">
        <f>VLOOKUP(athlete_entries[[#This Row],[CATEGORY]],Categories!$A$1:$F$106,3,FALSE)</f>
        <v>Patterns</v>
      </c>
      <c r="F945" s="1" t="str">
        <f>VLOOKUP(athlete_entries[[#This Row],[CATEGORY]],Categories!$A$1:$F$106,4,FALSE)</f>
        <v>Junior</v>
      </c>
      <c r="G945" s="1" t="str">
        <f>VLOOKUP(athlete_entries[[#This Row],[CATEGORY]],Categories!$A$1:$F$106,5,FALSE)</f>
        <v>Male</v>
      </c>
      <c r="H945" s="1" t="str">
        <f>VLOOKUP(athlete_entries[[#This Row],[CATEGORY]],Categories!$A$1:$F$106,6,FALSE)</f>
        <v>C G10-G05</v>
      </c>
      <c r="I945" s="1" t="str">
        <f t="array" ref="I945">_xlfn.IFNA(INDEX(Results__5[#All],MATCH(athlete_entries[[#This Row],[CATEGORY]]&amp;athlete_entries[[#This Row],[Name]],Results__5[[#All],[Category]]&amp;Results__5[[#All],[Name]],0),MATCH(athlete_entries[[#Headers],[Result]],Results__5[#Headers],0)),"0. None")</f>
        <v>1. Gold</v>
      </c>
      <c r="J945" s="1" t="str">
        <f>IF(AND(athlete_entries[[#This Row],[Result]]="2. Silver",K945=2),"0. None",IF(AND(athlete_entries[[#This Row],[Result]]="3. Bronze",K945=3),"0. None",athlete_entries[[#This Row],[Result]]))</f>
        <v>1. Gold</v>
      </c>
      <c r="K945" s="1">
        <f>INDEX(Categories_and_entries__2[[#All],[Category]:[Entries]],MATCH(athlete_entries[[#This Row],[CATEGORY]],Categories_and_entries__2[[#All],[Category]],0),MATCH("Entries",Categories_and_entries__2[[#Headers],[Category]:[Entries]],0))</f>
        <v>2</v>
      </c>
      <c r="L945" s="1">
        <f>COUNTIFS(athlete_entries[CATEGORY],athlete_entries[[#This Row],[CATEGORY]],athlete_entries[Club Full],athlete_entries[[#This Row],[Club Full]])</f>
        <v>1</v>
      </c>
      <c r="M945" s="1" t="str">
        <f>INDEX(Participation_Count_Clubs__24[#All],MATCH(athlete_entries[[#This Row],[Club Full]],Participation_Count_Clubs__24[[#All],[Club Full]],0),MATCH("Club Size Entries",Participation_Count_Clubs__24[#Headers],0))</f>
        <v>L</v>
      </c>
    </row>
    <row r="946" spans="1:13" x14ac:dyDescent="0.25">
      <c r="A946" t="s">
        <v>31</v>
      </c>
      <c r="B946" t="s">
        <v>155</v>
      </c>
      <c r="C946" t="s">
        <v>112</v>
      </c>
      <c r="D946" s="1" t="str">
        <f>VLOOKUP(athlete_entries[[#This Row],[CATEGORY]],Categories!$A$1:$F$106,2,FALSE)</f>
        <v>Individual</v>
      </c>
      <c r="E946" s="1" t="str">
        <f>VLOOKUP(athlete_entries[[#This Row],[CATEGORY]],Categories!$A$1:$F$106,3,FALSE)</f>
        <v>Patterns</v>
      </c>
      <c r="F946" s="1" t="str">
        <f>VLOOKUP(athlete_entries[[#This Row],[CATEGORY]],Categories!$A$1:$F$106,4,FALSE)</f>
        <v>Senior</v>
      </c>
      <c r="G946" s="1" t="str">
        <f>VLOOKUP(athlete_entries[[#This Row],[CATEGORY]],Categories!$A$1:$F$106,5,FALSE)</f>
        <v>Male</v>
      </c>
      <c r="H946" s="1" t="str">
        <f>VLOOKUP(athlete_entries[[#This Row],[CATEGORY]],Categories!$A$1:$F$106,6,FALSE)</f>
        <v>B G04-G01</v>
      </c>
      <c r="I946" s="1" t="str">
        <f t="array" ref="I946">_xlfn.IFNA(INDEX(Results__5[#All],MATCH(athlete_entries[[#This Row],[CATEGORY]]&amp;athlete_entries[[#This Row],[Name]],Results__5[[#All],[Category]]&amp;Results__5[[#All],[Name]],0),MATCH(athlete_entries[[#Headers],[Result]],Results__5[#Headers],0)),"0. None")</f>
        <v>1. Gold</v>
      </c>
      <c r="J946" s="1" t="str">
        <f>IF(AND(athlete_entries[[#This Row],[Result]]="2. Silver",K946=2),"0. None",IF(AND(athlete_entries[[#This Row],[Result]]="3. Bronze",K946=3),"0. None",athlete_entries[[#This Row],[Result]]))</f>
        <v>1. Gold</v>
      </c>
      <c r="K946" s="1">
        <f>INDEX(Categories_and_entries__2[[#All],[Category]:[Entries]],MATCH(athlete_entries[[#This Row],[CATEGORY]],Categories_and_entries__2[[#All],[Category]],0),MATCH("Entries",Categories_and_entries__2[[#Headers],[Category]:[Entries]],0))</f>
        <v>8</v>
      </c>
      <c r="L946" s="1">
        <f>COUNTIFS(athlete_entries[CATEGORY],athlete_entries[[#This Row],[CATEGORY]],athlete_entries[Club Full],athlete_entries[[#This Row],[Club Full]])</f>
        <v>1</v>
      </c>
      <c r="M946" s="1" t="str">
        <f>INDEX(Participation_Count_Clubs__24[#All],MATCH(athlete_entries[[#This Row],[Club Full]],Participation_Count_Clubs__24[[#All],[Club Full]],0),MATCH("Club Size Entries",Participation_Count_Clubs__24[#Headers],0))</f>
        <v>L</v>
      </c>
    </row>
    <row r="947" spans="1:13" x14ac:dyDescent="0.25">
      <c r="A947" t="s">
        <v>32</v>
      </c>
      <c r="B947" t="s">
        <v>512</v>
      </c>
      <c r="C947" t="s">
        <v>112</v>
      </c>
      <c r="D947" s="1" t="str">
        <f>VLOOKUP(athlete_entries[[#This Row],[CATEGORY]],Categories!$A$1:$F$106,2,FALSE)</f>
        <v>Individual</v>
      </c>
      <c r="E947" s="1" t="str">
        <f>VLOOKUP(athlete_entries[[#This Row],[CATEGORY]],Categories!$A$1:$F$106,3,FALSE)</f>
        <v>Patterns</v>
      </c>
      <c r="F947" s="1" t="str">
        <f>VLOOKUP(athlete_entries[[#This Row],[CATEGORY]],Categories!$A$1:$F$106,4,FALSE)</f>
        <v>Senior</v>
      </c>
      <c r="G947" s="1" t="str">
        <f>VLOOKUP(athlete_entries[[#This Row],[CATEGORY]],Categories!$A$1:$F$106,5,FALSE)</f>
        <v>Male</v>
      </c>
      <c r="H947" s="1" t="str">
        <f>VLOOKUP(athlete_entries[[#This Row],[CATEGORY]],Categories!$A$1:$F$106,6,FALSE)</f>
        <v>C G10-G05</v>
      </c>
      <c r="I947" s="1" t="str">
        <f t="array" ref="I947">_xlfn.IFNA(INDEX(Results__5[#All],MATCH(athlete_entries[[#This Row],[CATEGORY]]&amp;athlete_entries[[#This Row],[Name]],Results__5[[#All],[Category]]&amp;Results__5[[#All],[Name]],0),MATCH(athlete_entries[[#Headers],[Result]],Results__5[#Headers],0)),"0. None")</f>
        <v>0. None</v>
      </c>
      <c r="J947" s="1" t="str">
        <f>IF(AND(athlete_entries[[#This Row],[Result]]="2. Silver",K947=2),"0. None",IF(AND(athlete_entries[[#This Row],[Result]]="3. Bronze",K947=3),"0. None",athlete_entries[[#This Row],[Result]]))</f>
        <v>0. None</v>
      </c>
      <c r="K947" s="1">
        <f>INDEX(Categories_and_entries__2[[#All],[Category]:[Entries]],MATCH(athlete_entries[[#This Row],[CATEGORY]],Categories_and_entries__2[[#All],[Category]],0),MATCH("Entries",Categories_and_entries__2[[#Headers],[Category]:[Entries]],0))</f>
        <v>12</v>
      </c>
      <c r="L947" s="1">
        <f>COUNTIFS(athlete_entries[CATEGORY],athlete_entries[[#This Row],[CATEGORY]],athlete_entries[Club Full],athlete_entries[[#This Row],[Club Full]])</f>
        <v>2</v>
      </c>
      <c r="M947" s="1" t="str">
        <f>INDEX(Participation_Count_Clubs__24[#All],MATCH(athlete_entries[[#This Row],[Club Full]],Participation_Count_Clubs__24[[#All],[Club Full]],0),MATCH("Club Size Entries",Participation_Count_Clubs__24[#Headers],0))</f>
        <v>L</v>
      </c>
    </row>
    <row r="948" spans="1:13" x14ac:dyDescent="0.25">
      <c r="A948" t="s">
        <v>32</v>
      </c>
      <c r="B948" t="s">
        <v>156</v>
      </c>
      <c r="C948" t="s">
        <v>112</v>
      </c>
      <c r="D948" s="1" t="str">
        <f>VLOOKUP(athlete_entries[[#This Row],[CATEGORY]],Categories!$A$1:$F$106,2,FALSE)</f>
        <v>Individual</v>
      </c>
      <c r="E948" s="1" t="str">
        <f>VLOOKUP(athlete_entries[[#This Row],[CATEGORY]],Categories!$A$1:$F$106,3,FALSE)</f>
        <v>Patterns</v>
      </c>
      <c r="F948" s="1" t="str">
        <f>VLOOKUP(athlete_entries[[#This Row],[CATEGORY]],Categories!$A$1:$F$106,4,FALSE)</f>
        <v>Senior</v>
      </c>
      <c r="G948" s="1" t="str">
        <f>VLOOKUP(athlete_entries[[#This Row],[CATEGORY]],Categories!$A$1:$F$106,5,FALSE)</f>
        <v>Male</v>
      </c>
      <c r="H948" s="1" t="str">
        <f>VLOOKUP(athlete_entries[[#This Row],[CATEGORY]],Categories!$A$1:$F$106,6,FALSE)</f>
        <v>C G10-G05</v>
      </c>
      <c r="I948" s="1" t="str">
        <f t="array" ref="I948">_xlfn.IFNA(INDEX(Results__5[#All],MATCH(athlete_entries[[#This Row],[CATEGORY]]&amp;athlete_entries[[#This Row],[Name]],Results__5[[#All],[Category]]&amp;Results__5[[#All],[Name]],0),MATCH(athlete_entries[[#Headers],[Result]],Results__5[#Headers],0)),"0. None")</f>
        <v>1. Gold</v>
      </c>
      <c r="J948" s="1" t="str">
        <f>IF(AND(athlete_entries[[#This Row],[Result]]="2. Silver",K948=2),"0. None",IF(AND(athlete_entries[[#This Row],[Result]]="3. Bronze",K948=3),"0. None",athlete_entries[[#This Row],[Result]]))</f>
        <v>1. Gold</v>
      </c>
      <c r="K948" s="1">
        <f>INDEX(Categories_and_entries__2[[#All],[Category]:[Entries]],MATCH(athlete_entries[[#This Row],[CATEGORY]],Categories_and_entries__2[[#All],[Category]],0),MATCH("Entries",Categories_and_entries__2[[#Headers],[Category]:[Entries]],0))</f>
        <v>12</v>
      </c>
      <c r="L948" s="1">
        <f>COUNTIFS(athlete_entries[CATEGORY],athlete_entries[[#This Row],[CATEGORY]],athlete_entries[Club Full],athlete_entries[[#This Row],[Club Full]])</f>
        <v>2</v>
      </c>
      <c r="M948" s="1" t="str">
        <f>INDEX(Participation_Count_Clubs__24[#All],MATCH(athlete_entries[[#This Row],[Club Full]],Participation_Count_Clubs__24[[#All],[Club Full]],0),MATCH("Club Size Entries",Participation_Count_Clubs__24[#Headers],0))</f>
        <v>L</v>
      </c>
    </row>
    <row r="949" spans="1:13" x14ac:dyDescent="0.25">
      <c r="A949" t="s">
        <v>36</v>
      </c>
      <c r="B949" t="s">
        <v>278</v>
      </c>
      <c r="C949" t="s">
        <v>112</v>
      </c>
      <c r="D949" s="1" t="str">
        <f>VLOOKUP(athlete_entries[[#This Row],[CATEGORY]],Categories!$A$1:$F$106,2,FALSE)</f>
        <v>Individual</v>
      </c>
      <c r="E949" s="1" t="str">
        <f>VLOOKUP(athlete_entries[[#This Row],[CATEGORY]],Categories!$A$1:$F$106,3,FALSE)</f>
        <v>Patterns</v>
      </c>
      <c r="F949" s="1" t="str">
        <f>VLOOKUP(athlete_entries[[#This Row],[CATEGORY]],Categories!$A$1:$F$106,4,FALSE)</f>
        <v>Youth</v>
      </c>
      <c r="G949" s="1" t="str">
        <f>VLOOKUP(athlete_entries[[#This Row],[CATEGORY]],Categories!$A$1:$F$106,5,FALSE)</f>
        <v>Mixed</v>
      </c>
      <c r="H949" s="1" t="str">
        <f>VLOOKUP(athlete_entries[[#This Row],[CATEGORY]],Categories!$A$1:$F$106,6,FALSE)</f>
        <v>C G10-G05</v>
      </c>
      <c r="I949" s="1" t="str">
        <f t="array" ref="I949">_xlfn.IFNA(INDEX(Results__5[#All],MATCH(athlete_entries[[#This Row],[CATEGORY]]&amp;athlete_entries[[#This Row],[Name]],Results__5[[#All],[Category]]&amp;Results__5[[#All],[Name]],0),MATCH(athlete_entries[[#Headers],[Result]],Results__5[#Headers],0)),"0. None")</f>
        <v>0. None</v>
      </c>
      <c r="J949" s="1" t="str">
        <f>IF(AND(athlete_entries[[#This Row],[Result]]="2. Silver",K949=2),"0. None",IF(AND(athlete_entries[[#This Row],[Result]]="3. Bronze",K949=3),"0. None",athlete_entries[[#This Row],[Result]]))</f>
        <v>0. None</v>
      </c>
      <c r="K949" s="1">
        <f>INDEX(Categories_and_entries__2[[#All],[Category]:[Entries]],MATCH(athlete_entries[[#This Row],[CATEGORY]],Categories_and_entries__2[[#All],[Category]],0),MATCH("Entries",Categories_and_entries__2[[#Headers],[Category]:[Entries]],0))</f>
        <v>95</v>
      </c>
      <c r="L949" s="1">
        <f>COUNTIFS(athlete_entries[CATEGORY],athlete_entries[[#This Row],[CATEGORY]],athlete_entries[Club Full],athlete_entries[[#This Row],[Club Full]])</f>
        <v>3</v>
      </c>
      <c r="M949" s="1" t="str">
        <f>INDEX(Participation_Count_Clubs__24[#All],MATCH(athlete_entries[[#This Row],[Club Full]],Participation_Count_Clubs__24[[#All],[Club Full]],0),MATCH("Club Size Entries",Participation_Count_Clubs__24[#Headers],0))</f>
        <v>L</v>
      </c>
    </row>
    <row r="950" spans="1:13" x14ac:dyDescent="0.25">
      <c r="A950" t="s">
        <v>36</v>
      </c>
      <c r="B950" t="s">
        <v>111</v>
      </c>
      <c r="C950" t="s">
        <v>112</v>
      </c>
      <c r="D950" s="1" t="str">
        <f>VLOOKUP(athlete_entries[[#This Row],[CATEGORY]],Categories!$A$1:$F$106,2,FALSE)</f>
        <v>Individual</v>
      </c>
      <c r="E950" s="1" t="str">
        <f>VLOOKUP(athlete_entries[[#This Row],[CATEGORY]],Categories!$A$1:$F$106,3,FALSE)</f>
        <v>Patterns</v>
      </c>
      <c r="F950" s="1" t="str">
        <f>VLOOKUP(athlete_entries[[#This Row],[CATEGORY]],Categories!$A$1:$F$106,4,FALSE)</f>
        <v>Youth</v>
      </c>
      <c r="G950" s="1" t="str">
        <f>VLOOKUP(athlete_entries[[#This Row],[CATEGORY]],Categories!$A$1:$F$106,5,FALSE)</f>
        <v>Mixed</v>
      </c>
      <c r="H950" s="1" t="str">
        <f>VLOOKUP(athlete_entries[[#This Row],[CATEGORY]],Categories!$A$1:$F$106,6,FALSE)</f>
        <v>C G10-G05</v>
      </c>
      <c r="I950" s="1" t="str">
        <f t="array" ref="I950">_xlfn.IFNA(INDEX(Results__5[#All],MATCH(athlete_entries[[#This Row],[CATEGORY]]&amp;athlete_entries[[#This Row],[Name]],Results__5[[#All],[Category]]&amp;Results__5[[#All],[Name]],0),MATCH(athlete_entries[[#Headers],[Result]],Results__5[#Headers],0)),"0. None")</f>
        <v>1. Gold</v>
      </c>
      <c r="J950" s="1" t="str">
        <f>IF(AND(athlete_entries[[#This Row],[Result]]="2. Silver",K950=2),"0. None",IF(AND(athlete_entries[[#This Row],[Result]]="3. Bronze",K950=3),"0. None",athlete_entries[[#This Row],[Result]]))</f>
        <v>1. Gold</v>
      </c>
      <c r="K950" s="1">
        <f>INDEX(Categories_and_entries__2[[#All],[Category]:[Entries]],MATCH(athlete_entries[[#This Row],[CATEGORY]],Categories_and_entries__2[[#All],[Category]],0),MATCH("Entries",Categories_and_entries__2[[#Headers],[Category]:[Entries]],0))</f>
        <v>95</v>
      </c>
      <c r="L950" s="1">
        <f>COUNTIFS(athlete_entries[CATEGORY],athlete_entries[[#This Row],[CATEGORY]],athlete_entries[Club Full],athlete_entries[[#This Row],[Club Full]])</f>
        <v>3</v>
      </c>
      <c r="M950" s="1" t="str">
        <f>INDEX(Participation_Count_Clubs__24[#All],MATCH(athlete_entries[[#This Row],[Club Full]],Participation_Count_Clubs__24[[#All],[Club Full]],0),MATCH("Club Size Entries",Participation_Count_Clubs__24[#Headers],0))</f>
        <v>L</v>
      </c>
    </row>
    <row r="951" spans="1:13" x14ac:dyDescent="0.25">
      <c r="A951" t="s">
        <v>36</v>
      </c>
      <c r="B951" t="s">
        <v>123</v>
      </c>
      <c r="C951" t="s">
        <v>112</v>
      </c>
      <c r="D951" s="1" t="str">
        <f>VLOOKUP(athlete_entries[[#This Row],[CATEGORY]],Categories!$A$1:$F$106,2,FALSE)</f>
        <v>Individual</v>
      </c>
      <c r="E951" s="1" t="str">
        <f>VLOOKUP(athlete_entries[[#This Row],[CATEGORY]],Categories!$A$1:$F$106,3,FALSE)</f>
        <v>Patterns</v>
      </c>
      <c r="F951" s="1" t="str">
        <f>VLOOKUP(athlete_entries[[#This Row],[CATEGORY]],Categories!$A$1:$F$106,4,FALSE)</f>
        <v>Youth</v>
      </c>
      <c r="G951" s="1" t="str">
        <f>VLOOKUP(athlete_entries[[#This Row],[CATEGORY]],Categories!$A$1:$F$106,5,FALSE)</f>
        <v>Mixed</v>
      </c>
      <c r="H951" s="1" t="str">
        <f>VLOOKUP(athlete_entries[[#This Row],[CATEGORY]],Categories!$A$1:$F$106,6,FALSE)</f>
        <v>C G10-G05</v>
      </c>
      <c r="I951" s="1" t="str">
        <f t="array" ref="I951">_xlfn.IFNA(INDEX(Results__5[#All],MATCH(athlete_entries[[#This Row],[CATEGORY]]&amp;athlete_entries[[#This Row],[Name]],Results__5[[#All],[Category]]&amp;Results__5[[#All],[Name]],0),MATCH(athlete_entries[[#Headers],[Result]],Results__5[#Headers],0)),"0. None")</f>
        <v>0. None</v>
      </c>
      <c r="J951" s="1" t="str">
        <f>IF(AND(athlete_entries[[#This Row],[Result]]="2. Silver",K951=2),"0. None",IF(AND(athlete_entries[[#This Row],[Result]]="3. Bronze",K951=3),"0. None",athlete_entries[[#This Row],[Result]]))</f>
        <v>0. None</v>
      </c>
      <c r="K951" s="1">
        <f>INDEX(Categories_and_entries__2[[#All],[Category]:[Entries]],MATCH(athlete_entries[[#This Row],[CATEGORY]],Categories_and_entries__2[[#All],[Category]],0),MATCH("Entries",Categories_and_entries__2[[#Headers],[Category]:[Entries]],0))</f>
        <v>95</v>
      </c>
      <c r="L951" s="1">
        <f>COUNTIFS(athlete_entries[CATEGORY],athlete_entries[[#This Row],[CATEGORY]],athlete_entries[Club Full],athlete_entries[[#This Row],[Club Full]])</f>
        <v>3</v>
      </c>
      <c r="M951" s="1" t="str">
        <f>INDEX(Participation_Count_Clubs__24[#All],MATCH(athlete_entries[[#This Row],[Club Full]],Participation_Count_Clubs__24[[#All],[Club Full]],0),MATCH("Club Size Entries",Participation_Count_Clubs__24[#Headers],0))</f>
        <v>L</v>
      </c>
    </row>
    <row r="952" spans="1:13" x14ac:dyDescent="0.25">
      <c r="A952" t="s">
        <v>37</v>
      </c>
      <c r="B952" t="s">
        <v>504</v>
      </c>
      <c r="C952" t="s">
        <v>112</v>
      </c>
      <c r="D952" s="1" t="str">
        <f>VLOOKUP(athlete_entries[[#This Row],[CATEGORY]],Categories!$A$1:$F$106,2,FALSE)</f>
        <v>Individual</v>
      </c>
      <c r="E952" s="1" t="str">
        <f>VLOOKUP(athlete_entries[[#This Row],[CATEGORY]],Categories!$A$1:$F$106,3,FALSE)</f>
        <v>Patterns</v>
      </c>
      <c r="F952" s="1" t="str">
        <f>VLOOKUP(athlete_entries[[#This Row],[CATEGORY]],Categories!$A$1:$F$106,4,FALSE)</f>
        <v>Junior-Senior-Veteran</v>
      </c>
      <c r="G952" s="1" t="str">
        <f>VLOOKUP(athlete_entries[[#This Row],[CATEGORY]],Categories!$A$1:$F$106,5,FALSE)</f>
        <v>Mixed</v>
      </c>
      <c r="H952" s="1" t="str">
        <f>VLOOKUP(athlete_entries[[#This Row],[CATEGORY]],Categories!$A$1:$F$106,6,FALSE)</f>
        <v>C G10-G05</v>
      </c>
      <c r="I952" s="1" t="str">
        <f t="array" ref="I952">_xlfn.IFNA(INDEX(Results__5[#All],MATCH(athlete_entries[[#This Row],[CATEGORY]]&amp;athlete_entries[[#This Row],[Name]],Results__5[[#All],[Category]]&amp;Results__5[[#All],[Name]],0),MATCH(athlete_entries[[#Headers],[Result]],Results__5[#Headers],0)),"0. None")</f>
        <v>0. None</v>
      </c>
      <c r="J952" s="1" t="str">
        <f>IF(AND(athlete_entries[[#This Row],[Result]]="2. Silver",K952=2),"0. None",IF(AND(athlete_entries[[#This Row],[Result]]="3. Bronze",K952=3),"0. None",athlete_entries[[#This Row],[Result]]))</f>
        <v>0. None</v>
      </c>
      <c r="K952" s="1">
        <f>INDEX(Categories_and_entries__2[[#All],[Category]:[Entries]],MATCH(athlete_entries[[#This Row],[CATEGORY]],Categories_and_entries__2[[#All],[Category]],0),MATCH("Entries",Categories_and_entries__2[[#Headers],[Category]:[Entries]],0))</f>
        <v>26</v>
      </c>
      <c r="L952" s="1">
        <f>COUNTIFS(athlete_entries[CATEGORY],athlete_entries[[#This Row],[CATEGORY]],athlete_entries[Club Full],athlete_entries[[#This Row],[Club Full]])</f>
        <v>4</v>
      </c>
      <c r="M952" s="1" t="str">
        <f>INDEX(Participation_Count_Clubs__24[#All],MATCH(athlete_entries[[#This Row],[Club Full]],Participation_Count_Clubs__24[[#All],[Club Full]],0),MATCH("Club Size Entries",Participation_Count_Clubs__24[#Headers],0))</f>
        <v>L</v>
      </c>
    </row>
    <row r="953" spans="1:13" x14ac:dyDescent="0.25">
      <c r="A953" t="s">
        <v>37</v>
      </c>
      <c r="B953" t="s">
        <v>138</v>
      </c>
      <c r="C953" t="s">
        <v>112</v>
      </c>
      <c r="D953" s="1" t="str">
        <f>VLOOKUP(athlete_entries[[#This Row],[CATEGORY]],Categories!$A$1:$F$106,2,FALSE)</f>
        <v>Individual</v>
      </c>
      <c r="E953" s="1" t="str">
        <f>VLOOKUP(athlete_entries[[#This Row],[CATEGORY]],Categories!$A$1:$F$106,3,FALSE)</f>
        <v>Patterns</v>
      </c>
      <c r="F953" s="1" t="str">
        <f>VLOOKUP(athlete_entries[[#This Row],[CATEGORY]],Categories!$A$1:$F$106,4,FALSE)</f>
        <v>Junior-Senior-Veteran</v>
      </c>
      <c r="G953" s="1" t="str">
        <f>VLOOKUP(athlete_entries[[#This Row],[CATEGORY]],Categories!$A$1:$F$106,5,FALSE)</f>
        <v>Mixed</v>
      </c>
      <c r="H953" s="1" t="str">
        <f>VLOOKUP(athlete_entries[[#This Row],[CATEGORY]],Categories!$A$1:$F$106,6,FALSE)</f>
        <v>C G10-G05</v>
      </c>
      <c r="I953" s="1" t="str">
        <f t="array" ref="I953">_xlfn.IFNA(INDEX(Results__5[#All],MATCH(athlete_entries[[#This Row],[CATEGORY]]&amp;athlete_entries[[#This Row],[Name]],Results__5[[#All],[Category]]&amp;Results__5[[#All],[Name]],0),MATCH(athlete_entries[[#Headers],[Result]],Results__5[#Headers],0)),"0. None")</f>
        <v>0. None</v>
      </c>
      <c r="J953" s="1" t="str">
        <f>IF(AND(athlete_entries[[#This Row],[Result]]="2. Silver",K953=2),"0. None",IF(AND(athlete_entries[[#This Row],[Result]]="3. Bronze",K953=3),"0. None",athlete_entries[[#This Row],[Result]]))</f>
        <v>0. None</v>
      </c>
      <c r="K953" s="1">
        <f>INDEX(Categories_and_entries__2[[#All],[Category]:[Entries]],MATCH(athlete_entries[[#This Row],[CATEGORY]],Categories_and_entries__2[[#All],[Category]],0),MATCH("Entries",Categories_and_entries__2[[#Headers],[Category]:[Entries]],0))</f>
        <v>26</v>
      </c>
      <c r="L953" s="1">
        <f>COUNTIFS(athlete_entries[CATEGORY],athlete_entries[[#This Row],[CATEGORY]],athlete_entries[Club Full],athlete_entries[[#This Row],[Club Full]])</f>
        <v>4</v>
      </c>
      <c r="M953" s="1" t="str">
        <f>INDEX(Participation_Count_Clubs__24[#All],MATCH(athlete_entries[[#This Row],[Club Full]],Participation_Count_Clubs__24[[#All],[Club Full]],0),MATCH("Club Size Entries",Participation_Count_Clubs__24[#Headers],0))</f>
        <v>L</v>
      </c>
    </row>
    <row r="954" spans="1:13" x14ac:dyDescent="0.25">
      <c r="A954" t="s">
        <v>37</v>
      </c>
      <c r="B954" t="s">
        <v>512</v>
      </c>
      <c r="C954" t="s">
        <v>112</v>
      </c>
      <c r="D954" s="1" t="str">
        <f>VLOOKUP(athlete_entries[[#This Row],[CATEGORY]],Categories!$A$1:$F$106,2,FALSE)</f>
        <v>Individual</v>
      </c>
      <c r="E954" s="1" t="str">
        <f>VLOOKUP(athlete_entries[[#This Row],[CATEGORY]],Categories!$A$1:$F$106,3,FALSE)</f>
        <v>Patterns</v>
      </c>
      <c r="F954" s="1" t="str">
        <f>VLOOKUP(athlete_entries[[#This Row],[CATEGORY]],Categories!$A$1:$F$106,4,FALSE)</f>
        <v>Junior-Senior-Veteran</v>
      </c>
      <c r="G954" s="1" t="str">
        <f>VLOOKUP(athlete_entries[[#This Row],[CATEGORY]],Categories!$A$1:$F$106,5,FALSE)</f>
        <v>Mixed</v>
      </c>
      <c r="H954" s="1" t="str">
        <f>VLOOKUP(athlete_entries[[#This Row],[CATEGORY]],Categories!$A$1:$F$106,6,FALSE)</f>
        <v>C G10-G05</v>
      </c>
      <c r="I954" s="1" t="str">
        <f t="array" ref="I954">_xlfn.IFNA(INDEX(Results__5[#All],MATCH(athlete_entries[[#This Row],[CATEGORY]]&amp;athlete_entries[[#This Row],[Name]],Results__5[[#All],[Category]]&amp;Results__5[[#All],[Name]],0),MATCH(athlete_entries[[#Headers],[Result]],Results__5[#Headers],0)),"0. None")</f>
        <v>0. None</v>
      </c>
      <c r="J954" s="1" t="str">
        <f>IF(AND(athlete_entries[[#This Row],[Result]]="2. Silver",K954=2),"0. None",IF(AND(athlete_entries[[#This Row],[Result]]="3. Bronze",K954=3),"0. None",athlete_entries[[#This Row],[Result]]))</f>
        <v>0. None</v>
      </c>
      <c r="K954" s="1">
        <f>INDEX(Categories_and_entries__2[[#All],[Category]:[Entries]],MATCH(athlete_entries[[#This Row],[CATEGORY]],Categories_and_entries__2[[#All],[Category]],0),MATCH("Entries",Categories_and_entries__2[[#Headers],[Category]:[Entries]],0))</f>
        <v>26</v>
      </c>
      <c r="L954" s="1">
        <f>COUNTIFS(athlete_entries[CATEGORY],athlete_entries[[#This Row],[CATEGORY]],athlete_entries[Club Full],athlete_entries[[#This Row],[Club Full]])</f>
        <v>4</v>
      </c>
      <c r="M954" s="1" t="str">
        <f>INDEX(Participation_Count_Clubs__24[#All],MATCH(athlete_entries[[#This Row],[Club Full]],Participation_Count_Clubs__24[[#All],[Club Full]],0),MATCH("Club Size Entries",Participation_Count_Clubs__24[#Headers],0))</f>
        <v>L</v>
      </c>
    </row>
    <row r="955" spans="1:13" x14ac:dyDescent="0.25">
      <c r="A955" t="s">
        <v>37</v>
      </c>
      <c r="B955" t="s">
        <v>156</v>
      </c>
      <c r="C955" t="s">
        <v>112</v>
      </c>
      <c r="D955" s="1" t="str">
        <f>VLOOKUP(athlete_entries[[#This Row],[CATEGORY]],Categories!$A$1:$F$106,2,FALSE)</f>
        <v>Individual</v>
      </c>
      <c r="E955" s="1" t="str">
        <f>VLOOKUP(athlete_entries[[#This Row],[CATEGORY]],Categories!$A$1:$F$106,3,FALSE)</f>
        <v>Patterns</v>
      </c>
      <c r="F955" s="1" t="str">
        <f>VLOOKUP(athlete_entries[[#This Row],[CATEGORY]],Categories!$A$1:$F$106,4,FALSE)</f>
        <v>Junior-Senior-Veteran</v>
      </c>
      <c r="G955" s="1" t="str">
        <f>VLOOKUP(athlete_entries[[#This Row],[CATEGORY]],Categories!$A$1:$F$106,5,FALSE)</f>
        <v>Mixed</v>
      </c>
      <c r="H955" s="1" t="str">
        <f>VLOOKUP(athlete_entries[[#This Row],[CATEGORY]],Categories!$A$1:$F$106,6,FALSE)</f>
        <v>C G10-G05</v>
      </c>
      <c r="I955" s="1" t="str">
        <f t="array" ref="I955">_xlfn.IFNA(INDEX(Results__5[#All],MATCH(athlete_entries[[#This Row],[CATEGORY]]&amp;athlete_entries[[#This Row],[Name]],Results__5[[#All],[Category]]&amp;Results__5[[#All],[Name]],0),MATCH(athlete_entries[[#Headers],[Result]],Results__5[#Headers],0)),"0. None")</f>
        <v>1. Gold</v>
      </c>
      <c r="J955" s="1" t="str">
        <f>IF(AND(athlete_entries[[#This Row],[Result]]="2. Silver",K955=2),"0. None",IF(AND(athlete_entries[[#This Row],[Result]]="3. Bronze",K955=3),"0. None",athlete_entries[[#This Row],[Result]]))</f>
        <v>1. Gold</v>
      </c>
      <c r="K955" s="1">
        <f>INDEX(Categories_and_entries__2[[#All],[Category]:[Entries]],MATCH(athlete_entries[[#This Row],[CATEGORY]],Categories_and_entries__2[[#All],[Category]],0),MATCH("Entries",Categories_and_entries__2[[#Headers],[Category]:[Entries]],0))</f>
        <v>26</v>
      </c>
      <c r="L955" s="1">
        <f>COUNTIFS(athlete_entries[CATEGORY],athlete_entries[[#This Row],[CATEGORY]],athlete_entries[Club Full],athlete_entries[[#This Row],[Club Full]])</f>
        <v>4</v>
      </c>
      <c r="M955" s="1" t="str">
        <f>INDEX(Participation_Count_Clubs__24[#All],MATCH(athlete_entries[[#This Row],[Club Full]],Participation_Count_Clubs__24[[#All],[Club Full]],0),MATCH("Club Size Entries",Participation_Count_Clubs__24[#Headers],0))</f>
        <v>L</v>
      </c>
    </row>
    <row r="956" spans="1:13" x14ac:dyDescent="0.25">
      <c r="A956" t="s">
        <v>45</v>
      </c>
      <c r="B956" t="s">
        <v>111</v>
      </c>
      <c r="C956" t="s">
        <v>112</v>
      </c>
      <c r="D956" s="1" t="str">
        <f>VLOOKUP(athlete_entries[[#This Row],[CATEGORY]],Categories!$A$1:$F$106,2,FALSE)</f>
        <v>Individual</v>
      </c>
      <c r="E956" s="1" t="str">
        <f>VLOOKUP(athlete_entries[[#This Row],[CATEGORY]],Categories!$A$1:$F$106,3,FALSE)</f>
        <v>Sparring</v>
      </c>
      <c r="F956" s="1" t="str">
        <f>VLOOKUP(athlete_entries[[#This Row],[CATEGORY]],Categories!$A$1:$F$106,4,FALSE)</f>
        <v>Youth</v>
      </c>
      <c r="G956" s="1" t="str">
        <f>VLOOKUP(athlete_entries[[#This Row],[CATEGORY]],Categories!$A$1:$F$106,5,FALSE)</f>
        <v>Female</v>
      </c>
      <c r="H956" s="1" t="str">
        <f>VLOOKUP(athlete_entries[[#This Row],[CATEGORY]],Categories!$A$1:$F$106,6,FALSE)</f>
        <v>C G10-G05</v>
      </c>
      <c r="I956" s="1" t="str">
        <f t="array" ref="I956">_xlfn.IFNA(INDEX(Results__5[#All],MATCH(athlete_entries[[#This Row],[CATEGORY]]&amp;athlete_entries[[#This Row],[Name]],Results__5[[#All],[Category]]&amp;Results__5[[#All],[Name]],0),MATCH(athlete_entries[[#Headers],[Result]],Results__5[#Headers],0)),"0. None")</f>
        <v>1. Gold</v>
      </c>
      <c r="J956" s="1" t="str">
        <f>IF(AND(athlete_entries[[#This Row],[Result]]="2. Silver",K956=2),"0. None",IF(AND(athlete_entries[[#This Row],[Result]]="3. Bronze",K956=3),"0. None",athlete_entries[[#This Row],[Result]]))</f>
        <v>1. Gold</v>
      </c>
      <c r="K956" s="1">
        <f>INDEX(Categories_and_entries__2[[#All],[Category]:[Entries]],MATCH(athlete_entries[[#This Row],[CATEGORY]],Categories_and_entries__2[[#All],[Category]],0),MATCH("Entries",Categories_and_entries__2[[#Headers],[Category]:[Entries]],0))</f>
        <v>17</v>
      </c>
      <c r="L956" s="1">
        <f>COUNTIFS(athlete_entries[CATEGORY],athlete_entries[[#This Row],[CATEGORY]],athlete_entries[Club Full],athlete_entries[[#This Row],[Club Full]])</f>
        <v>1</v>
      </c>
      <c r="M956" s="1" t="str">
        <f>INDEX(Participation_Count_Clubs__24[#All],MATCH(athlete_entries[[#This Row],[Club Full]],Participation_Count_Clubs__24[[#All],[Club Full]],0),MATCH("Club Size Entries",Participation_Count_Clubs__24[#Headers],0))</f>
        <v>L</v>
      </c>
    </row>
    <row r="957" spans="1:13" x14ac:dyDescent="0.25">
      <c r="A957" t="s">
        <v>47</v>
      </c>
      <c r="B957" t="s">
        <v>278</v>
      </c>
      <c r="C957" t="s">
        <v>112</v>
      </c>
      <c r="D957" s="1" t="str">
        <f>VLOOKUP(athlete_entries[[#This Row],[CATEGORY]],Categories!$A$1:$F$106,2,FALSE)</f>
        <v>Individual</v>
      </c>
      <c r="E957" s="1" t="str">
        <f>VLOOKUP(athlete_entries[[#This Row],[CATEGORY]],Categories!$A$1:$F$106,3,FALSE)</f>
        <v>Sparring</v>
      </c>
      <c r="F957" s="1" t="str">
        <f>VLOOKUP(athlete_entries[[#This Row],[CATEGORY]],Categories!$A$1:$F$106,4,FALSE)</f>
        <v>Youth</v>
      </c>
      <c r="G957" s="1" t="str">
        <f>VLOOKUP(athlete_entries[[#This Row],[CATEGORY]],Categories!$A$1:$F$106,5,FALSE)</f>
        <v>Female</v>
      </c>
      <c r="H957" s="1" t="str">
        <f>VLOOKUP(athlete_entries[[#This Row],[CATEGORY]],Categories!$A$1:$F$106,6,FALSE)</f>
        <v>C G10-G05</v>
      </c>
      <c r="I957" s="1" t="str">
        <f t="array" ref="I957">_xlfn.IFNA(INDEX(Results__5[#All],MATCH(athlete_entries[[#This Row],[CATEGORY]]&amp;athlete_entries[[#This Row],[Name]],Results__5[[#All],[Category]]&amp;Results__5[[#All],[Name]],0),MATCH(athlete_entries[[#Headers],[Result]],Results__5[#Headers],0)),"0. None")</f>
        <v>2. Silver</v>
      </c>
      <c r="J957" s="1" t="str">
        <f>IF(AND(athlete_entries[[#This Row],[Result]]="2. Silver",K957=2),"0. None",IF(AND(athlete_entries[[#This Row],[Result]]="3. Bronze",K957=3),"0. None",athlete_entries[[#This Row],[Result]]))</f>
        <v>2. Silver</v>
      </c>
      <c r="K957" s="1">
        <f>INDEX(Categories_and_entries__2[[#All],[Category]:[Entries]],MATCH(athlete_entries[[#This Row],[CATEGORY]],Categories_and_entries__2[[#All],[Category]],0),MATCH("Entries",Categories_and_entries__2[[#Headers],[Category]:[Entries]],0))</f>
        <v>10</v>
      </c>
      <c r="L957" s="1">
        <f>COUNTIFS(athlete_entries[CATEGORY],athlete_entries[[#This Row],[CATEGORY]],athlete_entries[Club Full],athlete_entries[[#This Row],[Club Full]])</f>
        <v>1</v>
      </c>
      <c r="M957" s="1" t="str">
        <f>INDEX(Participation_Count_Clubs__24[#All],MATCH(athlete_entries[[#This Row],[Club Full]],Participation_Count_Clubs__24[[#All],[Club Full]],0),MATCH("Club Size Entries",Participation_Count_Clubs__24[#Headers],0))</f>
        <v>L</v>
      </c>
    </row>
    <row r="958" spans="1:13" x14ac:dyDescent="0.25">
      <c r="A958" t="s">
        <v>48</v>
      </c>
      <c r="B958" t="s">
        <v>608</v>
      </c>
      <c r="C958" t="s">
        <v>112</v>
      </c>
      <c r="D958" s="1" t="str">
        <f>VLOOKUP(athlete_entries[[#This Row],[CATEGORY]],Categories!$A$1:$F$106,2,FALSE)</f>
        <v>Individual</v>
      </c>
      <c r="E958" s="1" t="str">
        <f>VLOOKUP(athlete_entries[[#This Row],[CATEGORY]],Categories!$A$1:$F$106,3,FALSE)</f>
        <v>Sparring</v>
      </c>
      <c r="F958" s="1" t="str">
        <f>VLOOKUP(athlete_entries[[#This Row],[CATEGORY]],Categories!$A$1:$F$106,4,FALSE)</f>
        <v>Youth</v>
      </c>
      <c r="G958" s="1" t="str">
        <f>VLOOKUP(athlete_entries[[#This Row],[CATEGORY]],Categories!$A$1:$F$106,5,FALSE)</f>
        <v>Male</v>
      </c>
      <c r="H958" s="1" t="str">
        <f>VLOOKUP(athlete_entries[[#This Row],[CATEGORY]],Categories!$A$1:$F$106,6,FALSE)</f>
        <v>A+B G04-D06</v>
      </c>
      <c r="I958" s="1" t="str">
        <f t="array" ref="I958">_xlfn.IFNA(INDEX(Results__5[#All],MATCH(athlete_entries[[#This Row],[CATEGORY]]&amp;athlete_entries[[#This Row],[Name]],Results__5[[#All],[Category]]&amp;Results__5[[#All],[Name]],0),MATCH(athlete_entries[[#Headers],[Result]],Results__5[#Headers],0)),"0. None")</f>
        <v>0. None</v>
      </c>
      <c r="J958" s="1" t="str">
        <f>IF(AND(athlete_entries[[#This Row],[Result]]="2. Silver",K958=2),"0. None",IF(AND(athlete_entries[[#This Row],[Result]]="3. Bronze",K958=3),"0. None",athlete_entries[[#This Row],[Result]]))</f>
        <v>0. None</v>
      </c>
      <c r="K958" s="1">
        <f>INDEX(Categories_and_entries__2[[#All],[Category]:[Entries]],MATCH(athlete_entries[[#This Row],[CATEGORY]],Categories_and_entries__2[[#All],[Category]],0),MATCH("Entries",Categories_and_entries__2[[#Headers],[Category]:[Entries]],0))</f>
        <v>12</v>
      </c>
      <c r="L958" s="1">
        <f>COUNTIFS(athlete_entries[CATEGORY],athlete_entries[[#This Row],[CATEGORY]],athlete_entries[Club Full],athlete_entries[[#This Row],[Club Full]])</f>
        <v>1</v>
      </c>
      <c r="M958" s="1" t="str">
        <f>INDEX(Participation_Count_Clubs__24[#All],MATCH(athlete_entries[[#This Row],[Club Full]],Participation_Count_Clubs__24[[#All],[Club Full]],0),MATCH("Club Size Entries",Participation_Count_Clubs__24[#Headers],0))</f>
        <v>L</v>
      </c>
    </row>
    <row r="959" spans="1:13" x14ac:dyDescent="0.25">
      <c r="A959" t="s">
        <v>49</v>
      </c>
      <c r="B959" t="s">
        <v>238</v>
      </c>
      <c r="C959" t="s">
        <v>112</v>
      </c>
      <c r="D959" s="1" t="str">
        <f>VLOOKUP(athlete_entries[[#This Row],[CATEGORY]],Categories!$A$1:$F$106,2,FALSE)</f>
        <v>Individual</v>
      </c>
      <c r="E959" s="1" t="str">
        <f>VLOOKUP(athlete_entries[[#This Row],[CATEGORY]],Categories!$A$1:$F$106,3,FALSE)</f>
        <v>Sparring</v>
      </c>
      <c r="F959" s="1" t="str">
        <f>VLOOKUP(athlete_entries[[#This Row],[CATEGORY]],Categories!$A$1:$F$106,4,FALSE)</f>
        <v>Youth</v>
      </c>
      <c r="G959" s="1" t="str">
        <f>VLOOKUP(athlete_entries[[#This Row],[CATEGORY]],Categories!$A$1:$F$106,5,FALSE)</f>
        <v>Male</v>
      </c>
      <c r="H959" s="1" t="str">
        <f>VLOOKUP(athlete_entries[[#This Row],[CATEGORY]],Categories!$A$1:$F$106,6,FALSE)</f>
        <v>A+B G04-D06</v>
      </c>
      <c r="I959" s="1" t="str">
        <f t="array" ref="I959">_xlfn.IFNA(INDEX(Results__5[#All],MATCH(athlete_entries[[#This Row],[CATEGORY]]&amp;athlete_entries[[#This Row],[Name]],Results__5[[#All],[Category]]&amp;Results__5[[#All],[Name]],0),MATCH(athlete_entries[[#Headers],[Result]],Results__5[#Headers],0)),"0. None")</f>
        <v>0. None</v>
      </c>
      <c r="J959" s="1" t="str">
        <f>IF(AND(athlete_entries[[#This Row],[Result]]="2. Silver",K959=2),"0. None",IF(AND(athlete_entries[[#This Row],[Result]]="3. Bronze",K959=3),"0. None",athlete_entries[[#This Row],[Result]]))</f>
        <v>0. None</v>
      </c>
      <c r="K959" s="1">
        <f>INDEX(Categories_and_entries__2[[#All],[Category]:[Entries]],MATCH(athlete_entries[[#This Row],[CATEGORY]],Categories_and_entries__2[[#All],[Category]],0),MATCH("Entries",Categories_and_entries__2[[#Headers],[Category]:[Entries]],0))</f>
        <v>10</v>
      </c>
      <c r="L959" s="1">
        <f>COUNTIFS(athlete_entries[CATEGORY],athlete_entries[[#This Row],[CATEGORY]],athlete_entries[Club Full],athlete_entries[[#This Row],[Club Full]])</f>
        <v>1</v>
      </c>
      <c r="M959" s="1" t="str">
        <f>INDEX(Participation_Count_Clubs__24[#All],MATCH(athlete_entries[[#This Row],[Club Full]],Participation_Count_Clubs__24[[#All],[Club Full]],0),MATCH("Club Size Entries",Participation_Count_Clubs__24[#Headers],0))</f>
        <v>L</v>
      </c>
    </row>
    <row r="960" spans="1:13" x14ac:dyDescent="0.25">
      <c r="A960" t="s">
        <v>54</v>
      </c>
      <c r="B960" t="s">
        <v>123</v>
      </c>
      <c r="C960" t="s">
        <v>112</v>
      </c>
      <c r="D960" s="1" t="str">
        <f>VLOOKUP(athlete_entries[[#This Row],[CATEGORY]],Categories!$A$1:$F$106,2,FALSE)</f>
        <v>Individual</v>
      </c>
      <c r="E960" s="1" t="str">
        <f>VLOOKUP(athlete_entries[[#This Row],[CATEGORY]],Categories!$A$1:$F$106,3,FALSE)</f>
        <v>Sparring</v>
      </c>
      <c r="F960" s="1" t="str">
        <f>VLOOKUP(athlete_entries[[#This Row],[CATEGORY]],Categories!$A$1:$F$106,4,FALSE)</f>
        <v>Youth</v>
      </c>
      <c r="G960" s="1" t="str">
        <f>VLOOKUP(athlete_entries[[#This Row],[CATEGORY]],Categories!$A$1:$F$106,5,FALSE)</f>
        <v>Male</v>
      </c>
      <c r="H960" s="1" t="str">
        <f>VLOOKUP(athlete_entries[[#This Row],[CATEGORY]],Categories!$A$1:$F$106,6,FALSE)</f>
        <v>C G10-G05</v>
      </c>
      <c r="I960" s="1" t="str">
        <f t="array" ref="I960">_xlfn.IFNA(INDEX(Results__5[#All],MATCH(athlete_entries[[#This Row],[CATEGORY]]&amp;athlete_entries[[#This Row],[Name]],Results__5[[#All],[Category]]&amp;Results__5[[#All],[Name]],0),MATCH(athlete_entries[[#Headers],[Result]],Results__5[#Headers],0)),"0. None")</f>
        <v>0. None</v>
      </c>
      <c r="J960" s="1" t="str">
        <f>IF(AND(athlete_entries[[#This Row],[Result]]="2. Silver",K960=2),"0. None",IF(AND(athlete_entries[[#This Row],[Result]]="3. Bronze",K960=3),"0. None",athlete_entries[[#This Row],[Result]]))</f>
        <v>0. None</v>
      </c>
      <c r="K960" s="1">
        <f>INDEX(Categories_and_entries__2[[#All],[Category]:[Entries]],MATCH(athlete_entries[[#This Row],[CATEGORY]],Categories_and_entries__2[[#All],[Category]],0),MATCH("Entries",Categories_and_entries__2[[#Headers],[Category]:[Entries]],0))</f>
        <v>16</v>
      </c>
      <c r="L960" s="1">
        <f>COUNTIFS(athlete_entries[CATEGORY],athlete_entries[[#This Row],[CATEGORY]],athlete_entries[Club Full],athlete_entries[[#This Row],[Club Full]])</f>
        <v>1</v>
      </c>
      <c r="M960" s="1" t="str">
        <f>INDEX(Participation_Count_Clubs__24[#All],MATCH(athlete_entries[[#This Row],[Club Full]],Participation_Count_Clubs__24[[#All],[Club Full]],0),MATCH("Club Size Entries",Participation_Count_Clubs__24[#Headers],0))</f>
        <v>L</v>
      </c>
    </row>
    <row r="961" spans="1:13" x14ac:dyDescent="0.25">
      <c r="A961" t="s">
        <v>67</v>
      </c>
      <c r="B961" t="s">
        <v>504</v>
      </c>
      <c r="C961" t="s">
        <v>112</v>
      </c>
      <c r="D961" s="1" t="str">
        <f>VLOOKUP(athlete_entries[[#This Row],[CATEGORY]],Categories!$A$1:$F$106,2,FALSE)</f>
        <v>Individual</v>
      </c>
      <c r="E961" s="1" t="str">
        <f>VLOOKUP(athlete_entries[[#This Row],[CATEGORY]],Categories!$A$1:$F$106,3,FALSE)</f>
        <v>Sparring</v>
      </c>
      <c r="F961" s="1" t="str">
        <f>VLOOKUP(athlete_entries[[#This Row],[CATEGORY]],Categories!$A$1:$F$106,4,FALSE)</f>
        <v>Junior</v>
      </c>
      <c r="G961" s="1" t="str">
        <f>VLOOKUP(athlete_entries[[#This Row],[CATEGORY]],Categories!$A$1:$F$106,5,FALSE)</f>
        <v>Female</v>
      </c>
      <c r="H961" s="1" t="str">
        <f>VLOOKUP(athlete_entries[[#This Row],[CATEGORY]],Categories!$A$1:$F$106,6,FALSE)</f>
        <v>C G10-G05</v>
      </c>
      <c r="I961" s="1" t="str">
        <f t="array" ref="I961">_xlfn.IFNA(INDEX(Results__5[#All],MATCH(athlete_entries[[#This Row],[CATEGORY]]&amp;athlete_entries[[#This Row],[Name]],Results__5[[#All],[Category]]&amp;Results__5[[#All],[Name]],0),MATCH(athlete_entries[[#Headers],[Result]],Results__5[#Headers],0)),"0. None")</f>
        <v>0. None</v>
      </c>
      <c r="J961" s="1" t="str">
        <f>IF(AND(athlete_entries[[#This Row],[Result]]="2. Silver",K961=2),"0. None",IF(AND(athlete_entries[[#This Row],[Result]]="3. Bronze",K961=3),"0. None",athlete_entries[[#This Row],[Result]]))</f>
        <v>0. None</v>
      </c>
      <c r="K961" s="1">
        <f>INDEX(Categories_and_entries__2[[#All],[Category]:[Entries]],MATCH(athlete_entries[[#This Row],[CATEGORY]],Categories_and_entries__2[[#All],[Category]],0),MATCH("Entries",Categories_and_entries__2[[#Headers],[Category]:[Entries]],0))</f>
        <v>4</v>
      </c>
      <c r="L961" s="1">
        <f>COUNTIFS(athlete_entries[CATEGORY],athlete_entries[[#This Row],[CATEGORY]],athlete_entries[Club Full],athlete_entries[[#This Row],[Club Full]])</f>
        <v>1</v>
      </c>
      <c r="M961" s="1" t="str">
        <f>INDEX(Participation_Count_Clubs__24[#All],MATCH(athlete_entries[[#This Row],[Club Full]],Participation_Count_Clubs__24[[#All],[Club Full]],0),MATCH("Club Size Entries",Participation_Count_Clubs__24[#Headers],0))</f>
        <v>L</v>
      </c>
    </row>
    <row r="962" spans="1:13" x14ac:dyDescent="0.25">
      <c r="A962" t="s">
        <v>68</v>
      </c>
      <c r="B962" t="s">
        <v>299</v>
      </c>
      <c r="C962" t="s">
        <v>112</v>
      </c>
      <c r="D962" s="1" t="str">
        <f>VLOOKUP(athlete_entries[[#This Row],[CATEGORY]],Categories!$A$1:$F$106,2,FALSE)</f>
        <v>Individual</v>
      </c>
      <c r="E962" s="1" t="str">
        <f>VLOOKUP(athlete_entries[[#This Row],[CATEGORY]],Categories!$A$1:$F$106,3,FALSE)</f>
        <v>Sparring</v>
      </c>
      <c r="F962" s="1" t="str">
        <f>VLOOKUP(athlete_entries[[#This Row],[CATEGORY]],Categories!$A$1:$F$106,4,FALSE)</f>
        <v>Junior</v>
      </c>
      <c r="G962" s="1" t="str">
        <f>VLOOKUP(athlete_entries[[#This Row],[CATEGORY]],Categories!$A$1:$F$106,5,FALSE)</f>
        <v>Male</v>
      </c>
      <c r="H962" s="1" t="str">
        <f>VLOOKUP(athlete_entries[[#This Row],[CATEGORY]],Categories!$A$1:$F$106,6,FALSE)</f>
        <v>A+B G04-D06</v>
      </c>
      <c r="I962" s="1" t="str">
        <f t="array" ref="I962">_xlfn.IFNA(INDEX(Results__5[#All],MATCH(athlete_entries[[#This Row],[CATEGORY]]&amp;athlete_entries[[#This Row],[Name]],Results__5[[#All],[Category]]&amp;Results__5[[#All],[Name]],0),MATCH(athlete_entries[[#Headers],[Result]],Results__5[#Headers],0)),"0. None")</f>
        <v>2. Silver</v>
      </c>
      <c r="J962" s="1" t="str">
        <f>IF(AND(athlete_entries[[#This Row],[Result]]="2. Silver",K962=2),"0. None",IF(AND(athlete_entries[[#This Row],[Result]]="3. Bronze",K962=3),"0. None",athlete_entries[[#This Row],[Result]]))</f>
        <v>2. Silver</v>
      </c>
      <c r="K962" s="1">
        <f>INDEX(Categories_and_entries__2[[#All],[Category]:[Entries]],MATCH(athlete_entries[[#This Row],[CATEGORY]],Categories_and_entries__2[[#All],[Category]],0),MATCH("Entries",Categories_and_entries__2[[#Headers],[Category]:[Entries]],0))</f>
        <v>5</v>
      </c>
      <c r="L962" s="1">
        <f>COUNTIFS(athlete_entries[CATEGORY],athlete_entries[[#This Row],[CATEGORY]],athlete_entries[Club Full],athlete_entries[[#This Row],[Club Full]])</f>
        <v>1</v>
      </c>
      <c r="M962" s="1" t="str">
        <f>INDEX(Participation_Count_Clubs__24[#All],MATCH(athlete_entries[[#This Row],[Club Full]],Participation_Count_Clubs__24[[#All],[Club Full]],0),MATCH("Club Size Entries",Participation_Count_Clubs__24[#Headers],0))</f>
        <v>L</v>
      </c>
    </row>
    <row r="963" spans="1:13" x14ac:dyDescent="0.25">
      <c r="A963" t="s">
        <v>79</v>
      </c>
      <c r="B963" t="s">
        <v>138</v>
      </c>
      <c r="C963" t="s">
        <v>112</v>
      </c>
      <c r="D963" s="1" t="str">
        <f>VLOOKUP(athlete_entries[[#This Row],[CATEGORY]],Categories!$A$1:$F$106,2,FALSE)</f>
        <v>Individual</v>
      </c>
      <c r="E963" s="1" t="str">
        <f>VLOOKUP(athlete_entries[[#This Row],[CATEGORY]],Categories!$A$1:$F$106,3,FALSE)</f>
        <v>Sparring</v>
      </c>
      <c r="F963" s="1" t="str">
        <f>VLOOKUP(athlete_entries[[#This Row],[CATEGORY]],Categories!$A$1:$F$106,4,FALSE)</f>
        <v>Junior</v>
      </c>
      <c r="G963" s="1" t="str">
        <f>VLOOKUP(athlete_entries[[#This Row],[CATEGORY]],Categories!$A$1:$F$106,5,FALSE)</f>
        <v>Male</v>
      </c>
      <c r="H963" s="1" t="str">
        <f>VLOOKUP(athlete_entries[[#This Row],[CATEGORY]],Categories!$A$1:$F$106,6,FALSE)</f>
        <v>C G10-G05</v>
      </c>
      <c r="I963" s="1" t="str">
        <f t="array" ref="I963">_xlfn.IFNA(INDEX(Results__5[#All],MATCH(athlete_entries[[#This Row],[CATEGORY]]&amp;athlete_entries[[#This Row],[Name]],Results__5[[#All],[Category]]&amp;Results__5[[#All],[Name]],0),MATCH(athlete_entries[[#Headers],[Result]],Results__5[#Headers],0)),"0. None")</f>
        <v>2. Silver</v>
      </c>
      <c r="J963" s="1" t="str">
        <f>IF(AND(athlete_entries[[#This Row],[Result]]="2. Silver",K963=2),"0. None",IF(AND(athlete_entries[[#This Row],[Result]]="3. Bronze",K963=3),"0. None",athlete_entries[[#This Row],[Result]]))</f>
        <v>0. None</v>
      </c>
      <c r="K963" s="1">
        <f>INDEX(Categories_and_entries__2[[#All],[Category]:[Entries]],MATCH(athlete_entries[[#This Row],[CATEGORY]],Categories_and_entries__2[[#All],[Category]],0),MATCH("Entries",Categories_and_entries__2[[#Headers],[Category]:[Entries]],0))</f>
        <v>2</v>
      </c>
      <c r="L963" s="1">
        <f>COUNTIFS(athlete_entries[CATEGORY],athlete_entries[[#This Row],[CATEGORY]],athlete_entries[Club Full],athlete_entries[[#This Row],[Club Full]])</f>
        <v>1</v>
      </c>
      <c r="M963" s="1" t="str">
        <f>INDEX(Participation_Count_Clubs__24[#All],MATCH(athlete_entries[[#This Row],[Club Full]],Participation_Count_Clubs__24[[#All],[Club Full]],0),MATCH("Club Size Entries",Participation_Count_Clubs__24[#Headers],0))</f>
        <v>L</v>
      </c>
    </row>
    <row r="964" spans="1:13" x14ac:dyDescent="0.25">
      <c r="A964" t="s">
        <v>89</v>
      </c>
      <c r="B964" t="s">
        <v>155</v>
      </c>
      <c r="C964" t="s">
        <v>112</v>
      </c>
      <c r="D964" s="1" t="str">
        <f>VLOOKUP(athlete_entries[[#This Row],[CATEGORY]],Categories!$A$1:$F$106,2,FALSE)</f>
        <v>Individual</v>
      </c>
      <c r="E964" s="1" t="str">
        <f>VLOOKUP(athlete_entries[[#This Row],[CATEGORY]],Categories!$A$1:$F$106,3,FALSE)</f>
        <v>Sparring</v>
      </c>
      <c r="F964" s="1" t="str">
        <f>VLOOKUP(athlete_entries[[#This Row],[CATEGORY]],Categories!$A$1:$F$106,4,FALSE)</f>
        <v>Senior</v>
      </c>
      <c r="G964" s="1" t="str">
        <f>VLOOKUP(athlete_entries[[#This Row],[CATEGORY]],Categories!$A$1:$F$106,5,FALSE)</f>
        <v>Male</v>
      </c>
      <c r="H964" s="1" t="str">
        <f>VLOOKUP(athlete_entries[[#This Row],[CATEGORY]],Categories!$A$1:$F$106,6,FALSE)</f>
        <v>B G04-G01</v>
      </c>
      <c r="I964" s="1" t="str">
        <f t="array" ref="I964">_xlfn.IFNA(INDEX(Results__5[#All],MATCH(athlete_entries[[#This Row],[CATEGORY]]&amp;athlete_entries[[#This Row],[Name]],Results__5[[#All],[Category]]&amp;Results__5[[#All],[Name]],0),MATCH(athlete_entries[[#Headers],[Result]],Results__5[#Headers],0)),"0. None")</f>
        <v>1. Gold</v>
      </c>
      <c r="J964" s="1" t="str">
        <f>IF(AND(athlete_entries[[#This Row],[Result]]="2. Silver",K964=2),"0. None",IF(AND(athlete_entries[[#This Row],[Result]]="3. Bronze",K964=3),"0. None",athlete_entries[[#This Row],[Result]]))</f>
        <v>1. Gold</v>
      </c>
      <c r="K964" s="1">
        <f>INDEX(Categories_and_entries__2[[#All],[Category]:[Entries]],MATCH(athlete_entries[[#This Row],[CATEGORY]],Categories_and_entries__2[[#All],[Category]],0),MATCH("Entries",Categories_and_entries__2[[#Headers],[Category]:[Entries]],0))</f>
        <v>3</v>
      </c>
      <c r="L964" s="1">
        <f>COUNTIFS(athlete_entries[CATEGORY],athlete_entries[[#This Row],[CATEGORY]],athlete_entries[Club Full],athlete_entries[[#This Row],[Club Full]])</f>
        <v>1</v>
      </c>
      <c r="M964" s="1" t="str">
        <f>INDEX(Participation_Count_Clubs__24[#All],MATCH(athlete_entries[[#This Row],[Club Full]],Participation_Count_Clubs__24[[#All],[Club Full]],0),MATCH("Club Size Entries",Participation_Count_Clubs__24[#Headers],0))</f>
        <v>L</v>
      </c>
    </row>
    <row r="965" spans="1:13" x14ac:dyDescent="0.25">
      <c r="A965" t="s">
        <v>90</v>
      </c>
      <c r="B965" t="s">
        <v>512</v>
      </c>
      <c r="C965" t="s">
        <v>112</v>
      </c>
      <c r="D965" s="1" t="str">
        <f>VLOOKUP(athlete_entries[[#This Row],[CATEGORY]],Categories!$A$1:$F$106,2,FALSE)</f>
        <v>Individual</v>
      </c>
      <c r="E965" s="1" t="str">
        <f>VLOOKUP(athlete_entries[[#This Row],[CATEGORY]],Categories!$A$1:$F$106,3,FALSE)</f>
        <v>Sparring</v>
      </c>
      <c r="F965" s="1" t="str">
        <f>VLOOKUP(athlete_entries[[#This Row],[CATEGORY]],Categories!$A$1:$F$106,4,FALSE)</f>
        <v>Senior</v>
      </c>
      <c r="G965" s="1" t="str">
        <f>VLOOKUP(athlete_entries[[#This Row],[CATEGORY]],Categories!$A$1:$F$106,5,FALSE)</f>
        <v>Male</v>
      </c>
      <c r="H965" s="1" t="str">
        <f>VLOOKUP(athlete_entries[[#This Row],[CATEGORY]],Categories!$A$1:$F$106,6,FALSE)</f>
        <v>C G10-G05</v>
      </c>
      <c r="I965" s="1" t="str">
        <f t="array" ref="I965">_xlfn.IFNA(INDEX(Results__5[#All],MATCH(athlete_entries[[#This Row],[CATEGORY]]&amp;athlete_entries[[#This Row],[Name]],Results__5[[#All],[Category]]&amp;Results__5[[#All],[Name]],0),MATCH(athlete_entries[[#Headers],[Result]],Results__5[#Headers],0)),"0. None")</f>
        <v>0. None</v>
      </c>
      <c r="J965" s="1" t="str">
        <f>IF(AND(athlete_entries[[#This Row],[Result]]="2. Silver",K965=2),"0. None",IF(AND(athlete_entries[[#This Row],[Result]]="3. Bronze",K965=3),"0. None",athlete_entries[[#This Row],[Result]]))</f>
        <v>0. None</v>
      </c>
      <c r="K965" s="1">
        <f>INDEX(Categories_and_entries__2[[#All],[Category]:[Entries]],MATCH(athlete_entries[[#This Row],[CATEGORY]],Categories_and_entries__2[[#All],[Category]],0),MATCH("Entries",Categories_and_entries__2[[#Headers],[Category]:[Entries]],0))</f>
        <v>5</v>
      </c>
      <c r="L965" s="1">
        <f>COUNTIFS(athlete_entries[CATEGORY],athlete_entries[[#This Row],[CATEGORY]],athlete_entries[Club Full],athlete_entries[[#This Row],[Club Full]])</f>
        <v>1</v>
      </c>
      <c r="M965" s="1" t="str">
        <f>INDEX(Participation_Count_Clubs__24[#All],MATCH(athlete_entries[[#This Row],[Club Full]],Participation_Count_Clubs__24[[#All],[Club Full]],0),MATCH("Club Size Entries",Participation_Count_Clubs__24[#Headers],0))</f>
        <v>L</v>
      </c>
    </row>
    <row r="966" spans="1:13" x14ac:dyDescent="0.25">
      <c r="A966" t="s">
        <v>91</v>
      </c>
      <c r="B966" t="s">
        <v>156</v>
      </c>
      <c r="C966" t="s">
        <v>112</v>
      </c>
      <c r="D966" s="1" t="str">
        <f>VLOOKUP(athlete_entries[[#This Row],[CATEGORY]],Categories!$A$1:$F$106,2,FALSE)</f>
        <v>Individual</v>
      </c>
      <c r="E966" s="1" t="str">
        <f>VLOOKUP(athlete_entries[[#This Row],[CATEGORY]],Categories!$A$1:$F$106,3,FALSE)</f>
        <v>Sparring</v>
      </c>
      <c r="F966" s="1" t="str">
        <f>VLOOKUP(athlete_entries[[#This Row],[CATEGORY]],Categories!$A$1:$F$106,4,FALSE)</f>
        <v>Senior</v>
      </c>
      <c r="G966" s="1" t="str">
        <f>VLOOKUP(athlete_entries[[#This Row],[CATEGORY]],Categories!$A$1:$F$106,5,FALSE)</f>
        <v>Male</v>
      </c>
      <c r="H966" s="1" t="str">
        <f>VLOOKUP(athlete_entries[[#This Row],[CATEGORY]],Categories!$A$1:$F$106,6,FALSE)</f>
        <v>C G10-G05</v>
      </c>
      <c r="I966" s="1" t="str">
        <f t="array" ref="I966">_xlfn.IFNA(INDEX(Results__5[#All],MATCH(athlete_entries[[#This Row],[CATEGORY]]&amp;athlete_entries[[#This Row],[Name]],Results__5[[#All],[Category]]&amp;Results__5[[#All],[Name]],0),MATCH(athlete_entries[[#Headers],[Result]],Results__5[#Headers],0)),"0. None")</f>
        <v>0. None</v>
      </c>
      <c r="J966" s="1" t="str">
        <f>IF(AND(athlete_entries[[#This Row],[Result]]="2. Silver",K966=2),"0. None",IF(AND(athlete_entries[[#This Row],[Result]]="3. Bronze",K966=3),"0. None",athlete_entries[[#This Row],[Result]]))</f>
        <v>0. None</v>
      </c>
      <c r="K966" s="1">
        <f>INDEX(Categories_and_entries__2[[#All],[Category]:[Entries]],MATCH(athlete_entries[[#This Row],[CATEGORY]],Categories_and_entries__2[[#All],[Category]],0),MATCH("Entries",Categories_and_entries__2[[#Headers],[Category]:[Entries]],0))</f>
        <v>6</v>
      </c>
      <c r="L966" s="1">
        <f>COUNTIFS(athlete_entries[CATEGORY],athlete_entries[[#This Row],[CATEGORY]],athlete_entries[Club Full],athlete_entries[[#This Row],[Club Full]])</f>
        <v>1</v>
      </c>
      <c r="M966" s="1" t="str">
        <f>INDEX(Participation_Count_Clubs__24[#All],MATCH(athlete_entries[[#This Row],[Club Full]],Participation_Count_Clubs__24[[#All],[Club Full]],0),MATCH("Club Size Entries",Participation_Count_Clubs__24[#Headers],0))</f>
        <v>L</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5D0EB-E3B8-40E1-845E-93FED2F3D2D8}">
  <sheetPr>
    <tabColor rgb="FFFFC000"/>
  </sheetPr>
  <dimension ref="A1:AAY71"/>
  <sheetViews>
    <sheetView workbookViewId="0">
      <pane xSplit="1" ySplit="10" topLeftCell="NO41" activePane="bottomRight" state="frozen"/>
      <selection pane="topRight" activeCell="B1" sqref="B1"/>
      <selection pane="bottomLeft" activeCell="A11" sqref="A11"/>
      <selection pane="bottomRight" activeCell="NO48" sqref="NO48"/>
    </sheetView>
  </sheetViews>
  <sheetFormatPr defaultRowHeight="15" x14ac:dyDescent="0.25"/>
  <cols>
    <col min="1" max="1" width="45.5703125" style="3" bestFit="1" customWidth="1"/>
    <col min="2" max="2" width="28.28515625" style="3" bestFit="1" customWidth="1"/>
    <col min="3" max="3" width="26.42578125" style="3" bestFit="1" customWidth="1"/>
    <col min="4" max="4" width="32.5703125" style="3" bestFit="1" customWidth="1"/>
    <col min="5" max="7" width="30.7109375" style="3" bestFit="1" customWidth="1"/>
    <col min="8" max="8" width="33.5703125" style="3" bestFit="1" customWidth="1"/>
    <col min="9" max="11" width="31.7109375" style="3" bestFit="1" customWidth="1"/>
    <col min="12" max="12" width="29.42578125" style="3" bestFit="1" customWidth="1"/>
    <col min="13" max="15" width="27.5703125" style="3" bestFit="1" customWidth="1"/>
    <col min="16" max="16" width="32.5703125" style="3" bestFit="1" customWidth="1"/>
    <col min="17" max="19" width="30.7109375" style="3" bestFit="1" customWidth="1"/>
    <col min="20" max="20" width="29.140625" style="3" bestFit="1" customWidth="1"/>
    <col min="21" max="23" width="27.28515625" style="3" bestFit="1" customWidth="1"/>
    <col min="24" max="24" width="34.42578125" style="3" bestFit="1" customWidth="1"/>
    <col min="25" max="27" width="32.5703125" style="3" bestFit="1" customWidth="1"/>
    <col min="28" max="28" width="34.5703125" style="3" bestFit="1" customWidth="1"/>
    <col min="29" max="31" width="32.7109375" style="3" bestFit="1" customWidth="1"/>
    <col min="32" max="32" width="34.42578125" style="3" bestFit="1" customWidth="1"/>
    <col min="33" max="35" width="32.5703125" style="3" bestFit="1" customWidth="1"/>
    <col min="36" max="36" width="30.28515625" style="3" bestFit="1" customWidth="1"/>
    <col min="37" max="39" width="28.42578125" style="3" bestFit="1" customWidth="1"/>
    <col min="40" max="40" width="33.42578125" style="3" bestFit="1" customWidth="1"/>
    <col min="41" max="43" width="31.5703125" style="3" bestFit="1" customWidth="1"/>
    <col min="44" max="44" width="33.7109375" style="3" bestFit="1" customWidth="1"/>
    <col min="45" max="47" width="31.85546875" style="3" bestFit="1" customWidth="1"/>
    <col min="48" max="48" width="29.42578125" style="3" bestFit="1" customWidth="1"/>
    <col min="49" max="51" width="27.5703125" style="3" bestFit="1" customWidth="1"/>
    <col min="52" max="52" width="33.7109375" style="3" bestFit="1" customWidth="1"/>
    <col min="53" max="55" width="31.85546875" style="3" bestFit="1" customWidth="1"/>
    <col min="56" max="56" width="33.7109375" style="3" bestFit="1" customWidth="1"/>
    <col min="57" max="59" width="31.85546875" style="3" bestFit="1" customWidth="1"/>
    <col min="60" max="60" width="30.28515625" style="3" bestFit="1" customWidth="1"/>
    <col min="61" max="63" width="28.42578125" style="3" bestFit="1" customWidth="1"/>
    <col min="64" max="64" width="34.5703125" style="3" bestFit="1" customWidth="1"/>
    <col min="65" max="67" width="32.7109375" style="3" bestFit="1" customWidth="1"/>
    <col min="68" max="68" width="34.5703125" style="3" bestFit="1" customWidth="1"/>
    <col min="69" max="71" width="32.7109375" style="3" bestFit="1" customWidth="1"/>
    <col min="72" max="72" width="34.5703125" style="3" bestFit="1" customWidth="1"/>
    <col min="73" max="73" width="32.7109375" style="3" bestFit="1" customWidth="1"/>
    <col min="74" max="74" width="40.28515625" style="3" bestFit="1" customWidth="1"/>
    <col min="75" max="77" width="38.42578125" style="3" bestFit="1" customWidth="1"/>
    <col min="78" max="78" width="36.140625" style="3" bestFit="1" customWidth="1"/>
    <col min="79" max="80" width="34.28515625" style="3" bestFit="1" customWidth="1"/>
    <col min="81" max="81" width="36.140625" style="3" bestFit="1" customWidth="1"/>
    <col min="82" max="84" width="34.28515625" style="3" bestFit="1" customWidth="1"/>
    <col min="85" max="85" width="36.140625" style="3" bestFit="1" customWidth="1"/>
    <col min="86" max="88" width="34.28515625" style="3" bestFit="1" customWidth="1"/>
    <col min="89" max="89" width="40.42578125" style="3" bestFit="1" customWidth="1"/>
    <col min="90" max="92" width="38.5703125" style="3" bestFit="1" customWidth="1"/>
    <col min="93" max="93" width="40.42578125" style="3" bestFit="1" customWidth="1"/>
    <col min="94" max="96" width="38.5703125" style="3" bestFit="1" customWidth="1"/>
    <col min="97" max="97" width="40.42578125" style="3" bestFit="1" customWidth="1"/>
    <col min="98" max="99" width="38.5703125" style="3" bestFit="1" customWidth="1"/>
    <col min="100" max="100" width="41.140625" style="3" bestFit="1" customWidth="1"/>
    <col min="101" max="103" width="39.28515625" style="3" bestFit="1" customWidth="1"/>
    <col min="104" max="104" width="37" style="3" bestFit="1" customWidth="1"/>
    <col min="105" max="107" width="35.140625" style="3" bestFit="1" customWidth="1"/>
    <col min="108" max="108" width="37" style="3" bestFit="1" customWidth="1"/>
    <col min="109" max="111" width="35.140625" style="3" bestFit="1" customWidth="1"/>
    <col min="112" max="112" width="37" style="3" bestFit="1" customWidth="1"/>
    <col min="113" max="115" width="35.140625" style="3" bestFit="1" customWidth="1"/>
    <col min="116" max="116" width="41.28515625" style="3" bestFit="1" customWidth="1"/>
    <col min="117" max="119" width="39.42578125" style="3" bestFit="1" customWidth="1"/>
    <col min="120" max="120" width="41.28515625" style="3" bestFit="1" customWidth="1"/>
    <col min="121" max="123" width="39.42578125" style="3" bestFit="1" customWidth="1"/>
    <col min="124" max="124" width="41.28515625" style="3" bestFit="1" customWidth="1"/>
    <col min="125" max="127" width="39.42578125" style="3" bestFit="1" customWidth="1"/>
    <col min="128" max="128" width="57.42578125" style="3" bestFit="1" customWidth="1"/>
    <col min="129" max="131" width="55.5703125" style="3" bestFit="1" customWidth="1"/>
    <col min="132" max="132" width="61.42578125" style="3" bestFit="1" customWidth="1"/>
    <col min="133" max="134" width="59.5703125" style="3" bestFit="1" customWidth="1"/>
    <col min="135" max="135" width="49.140625" style="3" bestFit="1" customWidth="1"/>
    <col min="136" max="137" width="47.28515625" style="3" bestFit="1" customWidth="1"/>
    <col min="138" max="138" width="55.140625" style="3" bestFit="1" customWidth="1"/>
    <col min="139" max="140" width="53.28515625" style="3" bestFit="1" customWidth="1"/>
    <col min="141" max="141" width="48.28515625" style="3" bestFit="1" customWidth="1"/>
    <col min="142" max="144" width="46.42578125" style="3" bestFit="1" customWidth="1"/>
    <col min="145" max="145" width="48.7109375" style="3" bestFit="1" customWidth="1"/>
    <col min="146" max="148" width="46.85546875" style="3" bestFit="1" customWidth="1"/>
    <col min="149" max="149" width="44.5703125" style="3" bestFit="1" customWidth="1"/>
    <col min="150" max="152" width="42.7109375" style="3" bestFit="1" customWidth="1"/>
    <col min="153" max="153" width="44.7109375" style="3" bestFit="1" customWidth="1"/>
    <col min="154" max="154" width="42.85546875" style="3" bestFit="1" customWidth="1"/>
    <col min="155" max="155" width="48.28515625" style="3" bestFit="1" customWidth="1"/>
    <col min="156" max="158" width="46.42578125" style="3" bestFit="1" customWidth="1"/>
    <col min="159" max="159" width="44.7109375" style="3" bestFit="1" customWidth="1"/>
    <col min="160" max="162" width="42.85546875" style="3" bestFit="1" customWidth="1"/>
    <col min="163" max="163" width="44.7109375" style="3" bestFit="1" customWidth="1"/>
    <col min="164" max="166" width="42.85546875" style="3" bestFit="1" customWidth="1"/>
    <col min="167" max="167" width="44.7109375" style="3" bestFit="1" customWidth="1"/>
    <col min="168" max="170" width="42.85546875" style="3" bestFit="1" customWidth="1"/>
    <col min="171" max="171" width="44.7109375" style="3" bestFit="1" customWidth="1"/>
    <col min="172" max="174" width="42.85546875" style="3" bestFit="1" customWidth="1"/>
    <col min="175" max="175" width="44.7109375" style="3" bestFit="1" customWidth="1"/>
    <col min="176" max="178" width="42.85546875" style="3" bestFit="1" customWidth="1"/>
    <col min="179" max="179" width="49.140625" style="3" bestFit="1" customWidth="1"/>
    <col min="180" max="182" width="47.28515625" style="3" bestFit="1" customWidth="1"/>
    <col min="183" max="183" width="49.140625" style="3" bestFit="1" customWidth="1"/>
    <col min="184" max="186" width="47.28515625" style="3" bestFit="1" customWidth="1"/>
    <col min="187" max="187" width="49.140625" style="3" bestFit="1" customWidth="1"/>
    <col min="188" max="190" width="47.28515625" style="3" bestFit="1" customWidth="1"/>
    <col min="191" max="191" width="49.42578125" style="3" bestFit="1" customWidth="1"/>
    <col min="192" max="192" width="45.5703125" style="3" bestFit="1" customWidth="1"/>
    <col min="193" max="195" width="43.7109375" style="3" bestFit="1" customWidth="1"/>
    <col min="196" max="196" width="45.5703125" style="3" bestFit="1" customWidth="1"/>
    <col min="197" max="199" width="43.7109375" style="3" bestFit="1" customWidth="1"/>
    <col min="200" max="200" width="45.5703125" style="3" bestFit="1" customWidth="1"/>
    <col min="201" max="203" width="43.7109375" style="3" bestFit="1" customWidth="1"/>
    <col min="204" max="204" width="45.5703125" style="3" bestFit="1" customWidth="1"/>
    <col min="205" max="207" width="43.7109375" style="3" bestFit="1" customWidth="1"/>
    <col min="208" max="208" width="45.5703125" style="3" bestFit="1" customWidth="1"/>
    <col min="209" max="211" width="43.7109375" style="3" bestFit="1" customWidth="1"/>
    <col min="212" max="212" width="45.5703125" style="3" bestFit="1" customWidth="1"/>
    <col min="213" max="215" width="43.7109375" style="3" bestFit="1" customWidth="1"/>
    <col min="216" max="216" width="45.5703125" style="3" bestFit="1" customWidth="1"/>
    <col min="217" max="219" width="43.7109375" style="3" bestFit="1" customWidth="1"/>
    <col min="220" max="220" width="45.85546875" style="3" bestFit="1" customWidth="1"/>
    <col min="221" max="223" width="44" style="3" bestFit="1" customWidth="1"/>
    <col min="224" max="224" width="47.7109375" style="3" bestFit="1" customWidth="1"/>
    <col min="225" max="227" width="45.85546875" style="3" bestFit="1" customWidth="1"/>
    <col min="228" max="228" width="47.7109375" style="3" bestFit="1" customWidth="1"/>
    <col min="229" max="231" width="45.85546875" style="3" bestFit="1" customWidth="1"/>
    <col min="232" max="232" width="47.7109375" style="3" bestFit="1" customWidth="1"/>
    <col min="233" max="235" width="45.85546875" style="3" bestFit="1" customWidth="1"/>
    <col min="236" max="236" width="48.28515625" style="3" bestFit="1" customWidth="1"/>
    <col min="237" max="239" width="46.42578125" style="3" bestFit="1" customWidth="1"/>
    <col min="240" max="240" width="46.28515625" style="3" bestFit="1" customWidth="1"/>
    <col min="241" max="243" width="44.42578125" style="3" bestFit="1" customWidth="1"/>
    <col min="244" max="244" width="48.140625" style="3" bestFit="1" customWidth="1"/>
    <col min="245" max="247" width="46.28515625" style="3" bestFit="1" customWidth="1"/>
    <col min="248" max="248" width="45.7109375" style="3" bestFit="1" customWidth="1"/>
    <col min="249" max="249" width="43.85546875" style="3" bestFit="1" customWidth="1"/>
    <col min="250" max="250" width="44.28515625" style="3" bestFit="1" customWidth="1"/>
    <col min="251" max="251" width="42.42578125" style="3" bestFit="1" customWidth="1"/>
    <col min="252" max="252" width="46" style="3" bestFit="1" customWidth="1"/>
    <col min="253" max="255" width="44.140625" style="3" bestFit="1" customWidth="1"/>
    <col min="256" max="256" width="49.140625" style="3" bestFit="1" customWidth="1"/>
    <col min="257" max="259" width="47.28515625" style="3" bestFit="1" customWidth="1"/>
    <col min="260" max="260" width="45" style="3" bestFit="1" customWidth="1"/>
    <col min="261" max="263" width="43.140625" style="3" bestFit="1" customWidth="1"/>
    <col min="264" max="264" width="45" style="3" bestFit="1" customWidth="1"/>
    <col min="265" max="267" width="43.140625" style="3" bestFit="1" customWidth="1"/>
    <col min="268" max="268" width="48.7109375" style="3" bestFit="1" customWidth="1"/>
    <col min="269" max="270" width="46.85546875" style="3" bestFit="1" customWidth="1"/>
    <col min="271" max="271" width="48.7109375" style="3" bestFit="1" customWidth="1"/>
    <col min="272" max="274" width="46.85546875" style="3" bestFit="1" customWidth="1"/>
    <col min="275" max="275" width="45.28515625" style="3" bestFit="1" customWidth="1"/>
    <col min="276" max="278" width="43.42578125" style="3" bestFit="1" customWidth="1"/>
    <col min="279" max="279" width="45.140625" style="3" bestFit="1" customWidth="1"/>
    <col min="280" max="281" width="43.28515625" style="3" bestFit="1" customWidth="1"/>
    <col min="282" max="282" width="45.140625" style="3" bestFit="1" customWidth="1"/>
    <col min="283" max="284" width="43.28515625" style="3" bestFit="1" customWidth="1"/>
    <col min="285" max="285" width="45.42578125" style="3" bestFit="1" customWidth="1"/>
    <col min="286" max="288" width="43.5703125" style="3" bestFit="1" customWidth="1"/>
    <col min="289" max="289" width="46.5703125" style="3" bestFit="1" customWidth="1"/>
    <col min="290" max="292" width="44.7109375" style="3" bestFit="1" customWidth="1"/>
    <col min="293" max="293" width="45.140625" style="3" bestFit="1" customWidth="1"/>
    <col min="294" max="295" width="43.28515625" style="3" bestFit="1" customWidth="1"/>
    <col min="296" max="296" width="45.42578125" style="3" bestFit="1" customWidth="1"/>
    <col min="297" max="297" width="43.5703125" style="3" bestFit="1" customWidth="1"/>
    <col min="298" max="298" width="46.28515625" style="3" bestFit="1" customWidth="1"/>
    <col min="299" max="301" width="44.42578125" style="3" bestFit="1" customWidth="1"/>
    <col min="302" max="302" width="42.5703125" style="3" bestFit="1" customWidth="1"/>
    <col min="303" max="305" width="40.7109375" style="3" bestFit="1" customWidth="1"/>
    <col min="306" max="306" width="44.140625" style="3" bestFit="1" customWidth="1"/>
    <col min="307" max="307" width="46.140625" style="3" bestFit="1" customWidth="1"/>
    <col min="308" max="311" width="44.28515625" style="3" bestFit="1" customWidth="1"/>
    <col min="312" max="312" width="42.42578125" style="3" bestFit="1" customWidth="1"/>
    <col min="313" max="313" width="47.140625" style="3" bestFit="1" customWidth="1"/>
    <col min="314" max="315" width="45.28515625" style="3" bestFit="1" customWidth="1"/>
    <col min="316" max="316" width="46.7109375" style="3" bestFit="1" customWidth="1"/>
    <col min="317" max="319" width="44.85546875" style="3" bestFit="1" customWidth="1"/>
    <col min="320" max="320" width="43.42578125" style="3" bestFit="1" customWidth="1"/>
    <col min="321" max="323" width="41.5703125" style="3" bestFit="1" customWidth="1"/>
    <col min="324" max="324" width="47.140625" style="3" bestFit="1" customWidth="1"/>
    <col min="325" max="327" width="45.28515625" style="3" bestFit="1" customWidth="1"/>
    <col min="328" max="328" width="47.140625" style="3" bestFit="1" customWidth="1"/>
    <col min="329" max="331" width="45.28515625" style="3" bestFit="1" customWidth="1"/>
    <col min="332" max="332" width="47.42578125" style="3" bestFit="1" customWidth="1"/>
    <col min="333" max="335" width="45.5703125" style="3" bestFit="1" customWidth="1"/>
    <col min="336" max="336" width="43.5703125" style="3" bestFit="1" customWidth="1"/>
    <col min="337" max="338" width="41.7109375" style="3" bestFit="1" customWidth="1"/>
    <col min="339" max="339" width="43.5703125" style="3" bestFit="1" customWidth="1"/>
    <col min="340" max="342" width="41.7109375" style="3" bestFit="1" customWidth="1"/>
    <col min="343" max="343" width="43.5703125" style="3" bestFit="1" customWidth="1"/>
    <col min="344" max="346" width="41.7109375" style="3" bestFit="1" customWidth="1"/>
    <col min="347" max="347" width="43.5703125" style="3" bestFit="1" customWidth="1"/>
    <col min="348" max="350" width="41.7109375" style="3" bestFit="1" customWidth="1"/>
    <col min="351" max="351" width="44" style="3" bestFit="1" customWidth="1"/>
    <col min="352" max="352" width="46.7109375" style="3" bestFit="1" customWidth="1"/>
    <col min="353" max="353" width="44.85546875" style="3" bestFit="1" customWidth="1"/>
    <col min="354" max="354" width="47.7109375" style="3" bestFit="1" customWidth="1"/>
    <col min="355" max="356" width="45.85546875" style="3" bestFit="1" customWidth="1"/>
    <col min="357" max="357" width="48.7109375" style="3" bestFit="1" customWidth="1"/>
    <col min="358" max="359" width="46.85546875" style="3" bestFit="1" customWidth="1"/>
    <col min="360" max="360" width="54.42578125" style="3" bestFit="1" customWidth="1"/>
    <col min="361" max="362" width="52.5703125" style="3" bestFit="1" customWidth="1"/>
    <col min="363" max="363" width="55.28515625" style="3" bestFit="1" customWidth="1"/>
    <col min="364" max="365" width="53.42578125" style="3" bestFit="1" customWidth="1"/>
    <col min="366" max="366" width="48.85546875" style="3" bestFit="1" customWidth="1"/>
    <col min="367" max="369" width="47" style="3" bestFit="1" customWidth="1"/>
    <col min="370" max="370" width="49.7109375" style="3" bestFit="1" customWidth="1"/>
    <col min="371" max="372" width="47.85546875" style="3" bestFit="1" customWidth="1"/>
    <col min="373" max="373" width="47.28515625" style="3" bestFit="1" customWidth="1"/>
    <col min="374" max="376" width="45.42578125" style="3" bestFit="1" customWidth="1"/>
    <col min="377" max="377" width="48.28515625" style="3" bestFit="1" customWidth="1"/>
    <col min="378" max="380" width="46.42578125" style="3" bestFit="1" customWidth="1"/>
    <col min="381" max="381" width="10" style="3" bestFit="1" customWidth="1"/>
    <col min="382" max="385" width="43.7109375" style="3" bestFit="1" customWidth="1"/>
    <col min="386" max="386" width="45.5703125" style="3" bestFit="1" customWidth="1"/>
    <col min="387" max="393" width="43.7109375" style="3" bestFit="1" customWidth="1"/>
    <col min="394" max="394" width="45.5703125" style="3" bestFit="1" customWidth="1"/>
    <col min="395" max="401" width="43.7109375" style="3" bestFit="1" customWidth="1"/>
    <col min="402" max="402" width="45.5703125" style="3" bestFit="1" customWidth="1"/>
    <col min="403" max="409" width="43.7109375" style="3" bestFit="1" customWidth="1"/>
    <col min="410" max="410" width="45.5703125" style="3" bestFit="1" customWidth="1"/>
    <col min="411" max="417" width="43.7109375" style="3" bestFit="1" customWidth="1"/>
    <col min="418" max="418" width="45.5703125" style="3" bestFit="1" customWidth="1"/>
    <col min="419" max="425" width="43.7109375" style="3" bestFit="1" customWidth="1"/>
    <col min="426" max="426" width="45.85546875" style="3" bestFit="1" customWidth="1"/>
    <col min="427" max="431" width="44" style="3" bestFit="1" customWidth="1"/>
    <col min="432" max="432" width="47.7109375" style="3" bestFit="1" customWidth="1"/>
    <col min="433" max="439" width="45.85546875" style="3" bestFit="1" customWidth="1"/>
    <col min="440" max="440" width="47.7109375" style="3" bestFit="1" customWidth="1"/>
    <col min="441" max="447" width="45.85546875" style="3" bestFit="1" customWidth="1"/>
    <col min="448" max="448" width="47.7109375" style="3" bestFit="1" customWidth="1"/>
    <col min="449" max="453" width="45.85546875" style="3" bestFit="1" customWidth="1"/>
    <col min="454" max="454" width="48.28515625" style="3" bestFit="1" customWidth="1"/>
    <col min="455" max="459" width="46.42578125" style="3" bestFit="1" customWidth="1"/>
    <col min="460" max="460" width="46.28515625" style="3" bestFit="1" customWidth="1"/>
    <col min="461" max="467" width="44.42578125" style="3" bestFit="1" customWidth="1"/>
    <col min="468" max="468" width="48.140625" style="3" bestFit="1" customWidth="1"/>
    <col min="469" max="475" width="46.28515625" style="3" bestFit="1" customWidth="1"/>
    <col min="476" max="476" width="45.7109375" style="3" bestFit="1" customWidth="1"/>
    <col min="477" max="479" width="43.85546875" style="3" bestFit="1" customWidth="1"/>
    <col min="480" max="480" width="44.28515625" style="3" bestFit="1" customWidth="1"/>
    <col min="481" max="483" width="42.42578125" style="3" bestFit="1" customWidth="1"/>
    <col min="484" max="484" width="46" style="3" bestFit="1" customWidth="1"/>
    <col min="485" max="491" width="44.140625" style="3" bestFit="1" customWidth="1"/>
    <col min="492" max="492" width="49.140625" style="3" bestFit="1" customWidth="1"/>
    <col min="493" max="499" width="47.28515625" style="3" bestFit="1" customWidth="1"/>
    <col min="500" max="500" width="45" style="3" bestFit="1" customWidth="1"/>
    <col min="501" max="505" width="43.140625" style="3" bestFit="1" customWidth="1"/>
    <col min="506" max="506" width="45" style="3" bestFit="1" customWidth="1"/>
    <col min="507" max="513" width="43.140625" style="3" bestFit="1" customWidth="1"/>
    <col min="514" max="514" width="48.7109375" style="3" bestFit="1" customWidth="1"/>
    <col min="515" max="521" width="46.85546875" style="3" bestFit="1" customWidth="1"/>
    <col min="522" max="522" width="48.7109375" style="3" bestFit="1" customWidth="1"/>
    <col min="523" max="529" width="46.85546875" style="3" bestFit="1" customWidth="1"/>
    <col min="530" max="530" width="45.28515625" style="3" bestFit="1" customWidth="1"/>
    <col min="531" max="537" width="43.42578125" style="3" bestFit="1" customWidth="1"/>
    <col min="538" max="538" width="45.140625" style="3" bestFit="1" customWidth="1"/>
    <col min="539" max="543" width="43.28515625" style="3" bestFit="1" customWidth="1"/>
    <col min="544" max="544" width="45.140625" style="3" bestFit="1" customWidth="1"/>
    <col min="545" max="549" width="43.28515625" style="3" bestFit="1" customWidth="1"/>
    <col min="550" max="550" width="45.42578125" style="3" bestFit="1" customWidth="1"/>
    <col min="551" max="557" width="43.5703125" style="3" bestFit="1" customWidth="1"/>
    <col min="558" max="558" width="46.5703125" style="3" bestFit="1" customWidth="1"/>
    <col min="559" max="565" width="44.7109375" style="3" bestFit="1" customWidth="1"/>
    <col min="566" max="566" width="45.140625" style="3" bestFit="1" customWidth="1"/>
    <col min="567" max="571" width="43.28515625" style="3" bestFit="1" customWidth="1"/>
    <col min="572" max="572" width="45.42578125" style="3" bestFit="1" customWidth="1"/>
    <col min="573" max="575" width="43.5703125" style="3" bestFit="1" customWidth="1"/>
    <col min="576" max="576" width="46.28515625" style="3" bestFit="1" customWidth="1"/>
    <col min="577" max="583" width="44.42578125" style="3" bestFit="1" customWidth="1"/>
    <col min="584" max="584" width="42.5703125" style="3" bestFit="1" customWidth="1"/>
    <col min="585" max="591" width="40.7109375" style="3" bestFit="1" customWidth="1"/>
    <col min="592" max="592" width="44.140625" style="3" bestFit="1" customWidth="1"/>
    <col min="593" max="593" width="42.28515625" style="3" bestFit="1" customWidth="1"/>
    <col min="594" max="594" width="46.140625" style="3" bestFit="1" customWidth="1"/>
    <col min="595" max="602" width="44.28515625" style="3" bestFit="1" customWidth="1"/>
    <col min="603" max="605" width="42.42578125" style="3" bestFit="1" customWidth="1"/>
    <col min="606" max="606" width="47.140625" style="3" bestFit="1" customWidth="1"/>
    <col min="607" max="609" width="45.28515625" style="3" bestFit="1" customWidth="1"/>
    <col min="610" max="610" width="46.7109375" style="3" bestFit="1" customWidth="1"/>
    <col min="611" max="617" width="44.85546875" style="3" bestFit="1" customWidth="1"/>
    <col min="618" max="618" width="43.42578125" style="3" bestFit="1" customWidth="1"/>
    <col min="619" max="625" width="41.5703125" style="3" bestFit="1" customWidth="1"/>
    <col min="626" max="626" width="47.140625" style="3" bestFit="1" customWidth="1"/>
    <col min="627" max="633" width="45.28515625" style="3" bestFit="1" customWidth="1"/>
    <col min="634" max="634" width="47.140625" style="3" bestFit="1" customWidth="1"/>
    <col min="635" max="641" width="45.28515625" style="3" bestFit="1" customWidth="1"/>
    <col min="642" max="642" width="47.42578125" style="3" bestFit="1" customWidth="1"/>
    <col min="643" max="649" width="45.5703125" style="3" bestFit="1" customWidth="1"/>
    <col min="650" max="650" width="43.5703125" style="3" bestFit="1" customWidth="1"/>
    <col min="651" max="655" width="41.7109375" style="3" bestFit="1" customWidth="1"/>
    <col min="656" max="656" width="43.5703125" style="3" bestFit="1" customWidth="1"/>
    <col min="657" max="663" width="41.7109375" style="3" bestFit="1" customWidth="1"/>
    <col min="664" max="664" width="43.5703125" style="3" bestFit="1" customWidth="1"/>
    <col min="665" max="671" width="41.7109375" style="3" bestFit="1" customWidth="1"/>
    <col min="672" max="672" width="43.5703125" style="3" bestFit="1" customWidth="1"/>
    <col min="673" max="679" width="41.7109375" style="3" bestFit="1" customWidth="1"/>
    <col min="680" max="680" width="44" style="3" bestFit="1" customWidth="1"/>
    <col min="681" max="681" width="42.140625" style="3" bestFit="1" customWidth="1"/>
    <col min="682" max="682" width="46.7109375" style="3" bestFit="1" customWidth="1"/>
    <col min="683" max="685" width="44.85546875" style="3" bestFit="1" customWidth="1"/>
    <col min="686" max="686" width="47.7109375" style="3" bestFit="1" customWidth="1"/>
    <col min="687" max="689" width="45.85546875" style="3" bestFit="1" customWidth="1"/>
    <col min="690" max="690" width="48.7109375" style="3" bestFit="1" customWidth="1"/>
    <col min="691" max="695" width="46.85546875" style="3" bestFit="1" customWidth="1"/>
    <col min="696" max="696" width="54.42578125" style="3" bestFit="1" customWidth="1"/>
    <col min="697" max="701" width="52.5703125" style="3" bestFit="1" customWidth="1"/>
    <col min="702" max="702" width="55.28515625" style="3" bestFit="1" customWidth="1"/>
    <col min="703" max="707" width="53.42578125" style="3" bestFit="1" customWidth="1"/>
    <col min="708" max="708" width="48.85546875" style="3" bestFit="1" customWidth="1"/>
    <col min="709" max="713" width="47" style="3" bestFit="1" customWidth="1"/>
    <col min="714" max="714" width="49.7109375" style="3" bestFit="1" customWidth="1"/>
    <col min="715" max="717" width="47.85546875" style="3" bestFit="1" customWidth="1"/>
    <col min="718" max="718" width="47.28515625" style="3" bestFit="1" customWidth="1"/>
    <col min="719" max="719" width="45.42578125" style="3" bestFit="1" customWidth="1"/>
    <col min="720" max="720" width="48.28515625" style="3" bestFit="1" customWidth="1"/>
    <col min="721" max="725" width="46.42578125" style="3" bestFit="1" customWidth="1"/>
    <col min="726" max="726" width="22.85546875" style="3" bestFit="1" customWidth="1"/>
    <col min="727" max="727" width="44.28515625" style="3" bestFit="1" customWidth="1"/>
    <col min="728" max="16384" width="9.140625" style="3"/>
  </cols>
  <sheetData>
    <row r="1" spans="1:727" x14ac:dyDescent="0.25">
      <c r="A1" s="8" t="s">
        <v>445</v>
      </c>
      <c r="B1" s="3" t="s" vm="1">
        <v>770</v>
      </c>
    </row>
    <row r="2" spans="1:727" x14ac:dyDescent="0.25">
      <c r="A2" s="8" t="s">
        <v>441</v>
      </c>
      <c r="B2" s="3" t="s" vm="2">
        <v>770</v>
      </c>
    </row>
    <row r="3" spans="1:727" x14ac:dyDescent="0.25">
      <c r="A3" s="8" t="s">
        <v>442</v>
      </c>
      <c r="B3" s="3" t="s" vm="3">
        <v>770</v>
      </c>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row>
    <row r="4" spans="1:727" x14ac:dyDescent="0.25">
      <c r="A4" s="8" t="s">
        <v>481</v>
      </c>
      <c r="B4" s="3" t="s" vm="4">
        <v>770</v>
      </c>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row>
    <row r="5" spans="1:727" x14ac:dyDescent="0.25">
      <c r="A5" s="8" t="s">
        <v>444</v>
      </c>
      <c r="B5" s="3" t="s" vm="5">
        <v>770</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row>
    <row r="6" spans="1:727" x14ac:dyDescent="0.25">
      <c r="A6" s="8" t="s">
        <v>479</v>
      </c>
      <c r="B6" s="3" t="s" vm="6">
        <v>770</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row>
    <row r="7" spans="1:727"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row>
    <row r="8" spans="1:727" x14ac:dyDescent="0.25">
      <c r="A8" s="8" t="s">
        <v>769</v>
      </c>
      <c r="B8" s="8" t="s">
        <v>485</v>
      </c>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row>
    <row r="9" spans="1:727" x14ac:dyDescent="0.25">
      <c r="B9" s="3" t="s">
        <v>1</v>
      </c>
      <c r="C9" s="3" t="s">
        <v>1</v>
      </c>
      <c r="D9" s="3" t="s">
        <v>2</v>
      </c>
      <c r="E9" s="3" t="s">
        <v>2</v>
      </c>
      <c r="F9" s="3" t="s">
        <v>2</v>
      </c>
      <c r="G9" s="3" t="s">
        <v>2</v>
      </c>
      <c r="H9" s="3" t="s">
        <v>3</v>
      </c>
      <c r="I9" s="3" t="s">
        <v>3</v>
      </c>
      <c r="J9" s="3" t="s">
        <v>3</v>
      </c>
      <c r="K9" s="3" t="s">
        <v>3</v>
      </c>
      <c r="L9" s="3" t="s">
        <v>4</v>
      </c>
      <c r="M9" s="3" t="s">
        <v>4</v>
      </c>
      <c r="N9" s="3" t="s">
        <v>4</v>
      </c>
      <c r="O9" s="3" t="s">
        <v>4</v>
      </c>
      <c r="P9" s="3" t="s">
        <v>5</v>
      </c>
      <c r="Q9" s="3" t="s">
        <v>5</v>
      </c>
      <c r="R9" s="3" t="s">
        <v>5</v>
      </c>
      <c r="S9" s="3" t="s">
        <v>5</v>
      </c>
      <c r="T9" s="3" t="s">
        <v>6</v>
      </c>
      <c r="U9" s="3" t="s">
        <v>6</v>
      </c>
      <c r="V9" s="3" t="s">
        <v>6</v>
      </c>
      <c r="W9" s="3" t="s">
        <v>6</v>
      </c>
      <c r="X9" s="3" t="s">
        <v>7</v>
      </c>
      <c r="Y9" s="3" t="s">
        <v>7</v>
      </c>
      <c r="Z9" s="3" t="s">
        <v>7</v>
      </c>
      <c r="AA9" s="3" t="s">
        <v>7</v>
      </c>
      <c r="AB9" s="3" t="s">
        <v>8</v>
      </c>
      <c r="AC9" s="3" t="s">
        <v>8</v>
      </c>
      <c r="AD9" s="3" t="s">
        <v>8</v>
      </c>
      <c r="AE9" s="3" t="s">
        <v>8</v>
      </c>
      <c r="AF9" s="3" t="s">
        <v>9</v>
      </c>
      <c r="AG9" s="3" t="s">
        <v>9</v>
      </c>
      <c r="AH9" s="3" t="s">
        <v>9</v>
      </c>
      <c r="AI9" s="3" t="s">
        <v>9</v>
      </c>
      <c r="AJ9" s="3" t="s">
        <v>10</v>
      </c>
      <c r="AK9" s="3" t="s">
        <v>10</v>
      </c>
      <c r="AL9" s="3" t="s">
        <v>10</v>
      </c>
      <c r="AM9" s="3" t="s">
        <v>10</v>
      </c>
      <c r="AN9" s="3" t="s">
        <v>11</v>
      </c>
      <c r="AO9" s="3" t="s">
        <v>11</v>
      </c>
      <c r="AP9" s="3" t="s">
        <v>11</v>
      </c>
      <c r="AQ9" s="3" t="s">
        <v>11</v>
      </c>
      <c r="AR9" s="3" t="s">
        <v>12</v>
      </c>
      <c r="AS9" s="3" t="s">
        <v>12</v>
      </c>
      <c r="AT9" s="3" t="s">
        <v>12</v>
      </c>
      <c r="AU9" s="3" t="s">
        <v>12</v>
      </c>
      <c r="AV9" s="3" t="s">
        <v>13</v>
      </c>
      <c r="AW9" s="3" t="s">
        <v>13</v>
      </c>
      <c r="AX9" s="3" t="s">
        <v>13</v>
      </c>
      <c r="AY9" s="3" t="s">
        <v>13</v>
      </c>
      <c r="AZ9" s="3" t="s">
        <v>14</v>
      </c>
      <c r="BA9" s="3" t="s">
        <v>14</v>
      </c>
      <c r="BB9" s="3" t="s">
        <v>14</v>
      </c>
      <c r="BC9" s="3" t="s">
        <v>14</v>
      </c>
      <c r="BD9" s="3" t="s">
        <v>15</v>
      </c>
      <c r="BE9" s="3" t="s">
        <v>15</v>
      </c>
      <c r="BF9" s="3" t="s">
        <v>15</v>
      </c>
      <c r="BG9" s="3" t="s">
        <v>15</v>
      </c>
      <c r="BH9" s="3" t="s">
        <v>16</v>
      </c>
      <c r="BI9" s="3" t="s">
        <v>16</v>
      </c>
      <c r="BJ9" s="3" t="s">
        <v>16</v>
      </c>
      <c r="BK9" s="3" t="s">
        <v>16</v>
      </c>
      <c r="BL9" s="3" t="s">
        <v>17</v>
      </c>
      <c r="BM9" s="3" t="s">
        <v>17</v>
      </c>
      <c r="BN9" s="3" t="s">
        <v>17</v>
      </c>
      <c r="BO9" s="3" t="s">
        <v>17</v>
      </c>
      <c r="BP9" s="3" t="s">
        <v>18</v>
      </c>
      <c r="BQ9" s="3" t="s">
        <v>18</v>
      </c>
      <c r="BR9" s="3" t="s">
        <v>18</v>
      </c>
      <c r="BS9" s="3" t="s">
        <v>18</v>
      </c>
      <c r="BT9" s="3" t="s">
        <v>19</v>
      </c>
      <c r="BU9" s="3" t="s">
        <v>19</v>
      </c>
      <c r="BV9" s="3" t="s">
        <v>20</v>
      </c>
      <c r="BW9" s="3" t="s">
        <v>20</v>
      </c>
      <c r="BX9" s="3" t="s">
        <v>20</v>
      </c>
      <c r="BY9" s="3" t="s">
        <v>20</v>
      </c>
      <c r="BZ9" s="3" t="s">
        <v>21</v>
      </c>
      <c r="CA9" s="3" t="s">
        <v>21</v>
      </c>
      <c r="CB9" s="3" t="s">
        <v>21</v>
      </c>
      <c r="CC9" s="3" t="s">
        <v>22</v>
      </c>
      <c r="CD9" s="3" t="s">
        <v>22</v>
      </c>
      <c r="CE9" s="3" t="s">
        <v>22</v>
      </c>
      <c r="CF9" s="3" t="s">
        <v>22</v>
      </c>
      <c r="CG9" s="3" t="s">
        <v>23</v>
      </c>
      <c r="CH9" s="3" t="s">
        <v>23</v>
      </c>
      <c r="CI9" s="3" t="s">
        <v>23</v>
      </c>
      <c r="CJ9" s="3" t="s">
        <v>23</v>
      </c>
      <c r="CK9" s="3" t="s">
        <v>24</v>
      </c>
      <c r="CL9" s="3" t="s">
        <v>24</v>
      </c>
      <c r="CM9" s="3" t="s">
        <v>24</v>
      </c>
      <c r="CN9" s="3" t="s">
        <v>24</v>
      </c>
      <c r="CO9" s="3" t="s">
        <v>25</v>
      </c>
      <c r="CP9" s="3" t="s">
        <v>25</v>
      </c>
      <c r="CQ9" s="3" t="s">
        <v>25</v>
      </c>
      <c r="CR9" s="3" t="s">
        <v>25</v>
      </c>
      <c r="CS9" s="3" t="s">
        <v>26</v>
      </c>
      <c r="CT9" s="3" t="s">
        <v>26</v>
      </c>
      <c r="CU9" s="3" t="s">
        <v>26</v>
      </c>
      <c r="CV9" s="3" t="s">
        <v>27</v>
      </c>
      <c r="CW9" s="3" t="s">
        <v>27</v>
      </c>
      <c r="CX9" s="3" t="s">
        <v>27</v>
      </c>
      <c r="CY9" s="3" t="s">
        <v>27</v>
      </c>
      <c r="CZ9" s="3" t="s">
        <v>28</v>
      </c>
      <c r="DA9" s="3" t="s">
        <v>28</v>
      </c>
      <c r="DB9" s="3" t="s">
        <v>28</v>
      </c>
      <c r="DC9" s="3" t="s">
        <v>28</v>
      </c>
      <c r="DD9" s="3" t="s">
        <v>29</v>
      </c>
      <c r="DE9" s="3" t="s">
        <v>29</v>
      </c>
      <c r="DF9" s="3" t="s">
        <v>29</v>
      </c>
      <c r="DG9" s="3" t="s">
        <v>29</v>
      </c>
      <c r="DH9" s="3" t="s">
        <v>30</v>
      </c>
      <c r="DI9" s="3" t="s">
        <v>30</v>
      </c>
      <c r="DJ9" s="3" t="s">
        <v>30</v>
      </c>
      <c r="DK9" s="3" t="s">
        <v>30</v>
      </c>
      <c r="DL9" s="3" t="s">
        <v>31</v>
      </c>
      <c r="DM9" s="3" t="s">
        <v>31</v>
      </c>
      <c r="DN9" s="3" t="s">
        <v>31</v>
      </c>
      <c r="DO9" s="3" t="s">
        <v>31</v>
      </c>
      <c r="DP9" s="3" t="s">
        <v>32</v>
      </c>
      <c r="DQ9" s="3" t="s">
        <v>32</v>
      </c>
      <c r="DR9" s="3" t="s">
        <v>32</v>
      </c>
      <c r="DS9" s="3" t="s">
        <v>32</v>
      </c>
      <c r="DT9" s="3" t="s">
        <v>33</v>
      </c>
      <c r="DU9" s="3" t="s">
        <v>33</v>
      </c>
      <c r="DV9" s="3" t="s">
        <v>33</v>
      </c>
      <c r="DW9" s="3" t="s">
        <v>33</v>
      </c>
      <c r="DX9" s="3" t="s">
        <v>34</v>
      </c>
      <c r="DY9" s="3" t="s">
        <v>34</v>
      </c>
      <c r="DZ9" s="3" t="s">
        <v>34</v>
      </c>
      <c r="EA9" s="3" t="s">
        <v>34</v>
      </c>
      <c r="EB9" s="3" t="s">
        <v>35</v>
      </c>
      <c r="EC9" s="3" t="s">
        <v>35</v>
      </c>
      <c r="ED9" s="3" t="s">
        <v>35</v>
      </c>
      <c r="EE9" s="3" t="s">
        <v>36</v>
      </c>
      <c r="EF9" s="3" t="s">
        <v>36</v>
      </c>
      <c r="EG9" s="3" t="s">
        <v>36</v>
      </c>
      <c r="EH9" s="3" t="s">
        <v>37</v>
      </c>
      <c r="EI9" s="3" t="s">
        <v>37</v>
      </c>
      <c r="EJ9" s="3" t="s">
        <v>37</v>
      </c>
      <c r="EK9" s="3" t="s">
        <v>38</v>
      </c>
      <c r="EL9" s="3" t="s">
        <v>38</v>
      </c>
      <c r="EM9" s="3" t="s">
        <v>38</v>
      </c>
      <c r="EN9" s="3" t="s">
        <v>38</v>
      </c>
      <c r="EO9" s="3" t="s">
        <v>39</v>
      </c>
      <c r="EP9" s="3" t="s">
        <v>39</v>
      </c>
      <c r="EQ9" s="3" t="s">
        <v>39</v>
      </c>
      <c r="ER9" s="3" t="s">
        <v>39</v>
      </c>
      <c r="ES9" s="3" t="s">
        <v>40</v>
      </c>
      <c r="ET9" s="3" t="s">
        <v>40</v>
      </c>
      <c r="EU9" s="3" t="s">
        <v>40</v>
      </c>
      <c r="EV9" s="3" t="s">
        <v>40</v>
      </c>
      <c r="EW9" s="3" t="s">
        <v>41</v>
      </c>
      <c r="EX9" s="3" t="s">
        <v>41</v>
      </c>
      <c r="EY9" s="3" t="s">
        <v>42</v>
      </c>
      <c r="EZ9" s="3" t="s">
        <v>42</v>
      </c>
      <c r="FA9" s="3" t="s">
        <v>42</v>
      </c>
      <c r="FB9" s="3" t="s">
        <v>42</v>
      </c>
      <c r="FC9" s="3" t="s">
        <v>43</v>
      </c>
      <c r="FD9" s="3" t="s">
        <v>43</v>
      </c>
      <c r="FE9" s="3" t="s">
        <v>43</v>
      </c>
      <c r="FF9" s="3" t="s">
        <v>43</v>
      </c>
      <c r="FG9" s="3" t="s">
        <v>44</v>
      </c>
      <c r="FH9" s="3" t="s">
        <v>44</v>
      </c>
      <c r="FI9" s="3" t="s">
        <v>44</v>
      </c>
      <c r="FJ9" s="3" t="s">
        <v>44</v>
      </c>
      <c r="FK9" s="3" t="s">
        <v>45</v>
      </c>
      <c r="FL9" s="3" t="s">
        <v>45</v>
      </c>
      <c r="FM9" s="3" t="s">
        <v>45</v>
      </c>
      <c r="FN9" s="3" t="s">
        <v>45</v>
      </c>
      <c r="FO9" s="3" t="s">
        <v>46</v>
      </c>
      <c r="FP9" s="3" t="s">
        <v>46</v>
      </c>
      <c r="FQ9" s="3" t="s">
        <v>46</v>
      </c>
      <c r="FR9" s="3" t="s">
        <v>46</v>
      </c>
      <c r="FS9" s="3" t="s">
        <v>47</v>
      </c>
      <c r="FT9" s="3" t="s">
        <v>47</v>
      </c>
      <c r="FU9" s="3" t="s">
        <v>47</v>
      </c>
      <c r="FV9" s="3" t="s">
        <v>47</v>
      </c>
      <c r="FW9" s="3" t="s">
        <v>48</v>
      </c>
      <c r="FX9" s="3" t="s">
        <v>48</v>
      </c>
      <c r="FY9" s="3" t="s">
        <v>48</v>
      </c>
      <c r="FZ9" s="3" t="s">
        <v>48</v>
      </c>
      <c r="GA9" s="3" t="s">
        <v>49</v>
      </c>
      <c r="GB9" s="3" t="s">
        <v>49</v>
      </c>
      <c r="GC9" s="3" t="s">
        <v>49</v>
      </c>
      <c r="GD9" s="3" t="s">
        <v>49</v>
      </c>
      <c r="GE9" s="3" t="s">
        <v>50</v>
      </c>
      <c r="GF9" s="3" t="s">
        <v>50</v>
      </c>
      <c r="GG9" s="3" t="s">
        <v>50</v>
      </c>
      <c r="GH9" s="3" t="s">
        <v>50</v>
      </c>
      <c r="GI9" s="3" t="s">
        <v>447</v>
      </c>
      <c r="GJ9" s="3" t="s">
        <v>51</v>
      </c>
      <c r="GK9" s="3" t="s">
        <v>51</v>
      </c>
      <c r="GL9" s="3" t="s">
        <v>51</v>
      </c>
      <c r="GM9" s="3" t="s">
        <v>51</v>
      </c>
      <c r="GN9" s="3" t="s">
        <v>52</v>
      </c>
      <c r="GO9" s="3" t="s">
        <v>52</v>
      </c>
      <c r="GP9" s="3" t="s">
        <v>52</v>
      </c>
      <c r="GQ9" s="3" t="s">
        <v>52</v>
      </c>
      <c r="GR9" s="3" t="s">
        <v>53</v>
      </c>
      <c r="GS9" s="3" t="s">
        <v>53</v>
      </c>
      <c r="GT9" s="3" t="s">
        <v>53</v>
      </c>
      <c r="GU9" s="3" t="s">
        <v>53</v>
      </c>
      <c r="GV9" s="3" t="s">
        <v>54</v>
      </c>
      <c r="GW9" s="3" t="s">
        <v>54</v>
      </c>
      <c r="GX9" s="3" t="s">
        <v>54</v>
      </c>
      <c r="GY9" s="3" t="s">
        <v>54</v>
      </c>
      <c r="GZ9" s="3" t="s">
        <v>55</v>
      </c>
      <c r="HA9" s="3" t="s">
        <v>55</v>
      </c>
      <c r="HB9" s="3" t="s">
        <v>55</v>
      </c>
      <c r="HC9" s="3" t="s">
        <v>55</v>
      </c>
      <c r="HD9" s="3" t="s">
        <v>56</v>
      </c>
      <c r="HE9" s="3" t="s">
        <v>56</v>
      </c>
      <c r="HF9" s="3" t="s">
        <v>56</v>
      </c>
      <c r="HG9" s="3" t="s">
        <v>56</v>
      </c>
      <c r="HH9" s="3" t="s">
        <v>57</v>
      </c>
      <c r="HI9" s="3" t="s">
        <v>57</v>
      </c>
      <c r="HJ9" s="3" t="s">
        <v>57</v>
      </c>
      <c r="HK9" s="3" t="s">
        <v>57</v>
      </c>
      <c r="HL9" s="3" t="s">
        <v>58</v>
      </c>
      <c r="HM9" s="3" t="s">
        <v>58</v>
      </c>
      <c r="HN9" s="3" t="s">
        <v>58</v>
      </c>
      <c r="HO9" s="3" t="s">
        <v>58</v>
      </c>
      <c r="HP9" s="3" t="s">
        <v>59</v>
      </c>
      <c r="HQ9" s="3" t="s">
        <v>59</v>
      </c>
      <c r="HR9" s="3" t="s">
        <v>59</v>
      </c>
      <c r="HS9" s="3" t="s">
        <v>59</v>
      </c>
      <c r="HT9" s="3" t="s">
        <v>60</v>
      </c>
      <c r="HU9" s="3" t="s">
        <v>60</v>
      </c>
      <c r="HV9" s="3" t="s">
        <v>60</v>
      </c>
      <c r="HW9" s="3" t="s">
        <v>60</v>
      </c>
      <c r="HX9" s="3" t="s">
        <v>61</v>
      </c>
      <c r="HY9" s="3" t="s">
        <v>61</v>
      </c>
      <c r="HZ9" s="3" t="s">
        <v>61</v>
      </c>
      <c r="IA9" s="3" t="s">
        <v>61</v>
      </c>
      <c r="IB9" s="3" t="s">
        <v>62</v>
      </c>
      <c r="IC9" s="3" t="s">
        <v>62</v>
      </c>
      <c r="ID9" s="3" t="s">
        <v>62</v>
      </c>
      <c r="IE9" s="3" t="s">
        <v>62</v>
      </c>
      <c r="IF9" s="3" t="s">
        <v>63</v>
      </c>
      <c r="IG9" s="3" t="s">
        <v>63</v>
      </c>
      <c r="IH9" s="3" t="s">
        <v>63</v>
      </c>
      <c r="II9" s="3" t="s">
        <v>63</v>
      </c>
      <c r="IJ9" s="3" t="s">
        <v>64</v>
      </c>
      <c r="IK9" s="3" t="s">
        <v>64</v>
      </c>
      <c r="IL9" s="3" t="s">
        <v>64</v>
      </c>
      <c r="IM9" s="3" t="s">
        <v>64</v>
      </c>
      <c r="IN9" s="3" t="s">
        <v>65</v>
      </c>
      <c r="IO9" s="3" t="s">
        <v>65</v>
      </c>
      <c r="IP9" s="3" t="s">
        <v>66</v>
      </c>
      <c r="IQ9" s="3" t="s">
        <v>66</v>
      </c>
      <c r="IR9" s="3" t="s">
        <v>67</v>
      </c>
      <c r="IS9" s="3" t="s">
        <v>67</v>
      </c>
      <c r="IT9" s="3" t="s">
        <v>67</v>
      </c>
      <c r="IU9" s="3" t="s">
        <v>67</v>
      </c>
      <c r="IV9" s="3" t="s">
        <v>68</v>
      </c>
      <c r="IW9" s="3" t="s">
        <v>68</v>
      </c>
      <c r="IX9" s="3" t="s">
        <v>68</v>
      </c>
      <c r="IY9" s="3" t="s">
        <v>68</v>
      </c>
      <c r="IZ9" s="3" t="s">
        <v>69</v>
      </c>
      <c r="JA9" s="3" t="s">
        <v>69</v>
      </c>
      <c r="JB9" s="3" t="s">
        <v>69</v>
      </c>
      <c r="JC9" s="3" t="s">
        <v>69</v>
      </c>
      <c r="JD9" s="3" t="s">
        <v>70</v>
      </c>
      <c r="JE9" s="3" t="s">
        <v>70</v>
      </c>
      <c r="JF9" s="3" t="s">
        <v>70</v>
      </c>
      <c r="JG9" s="3" t="s">
        <v>70</v>
      </c>
      <c r="JH9" s="3" t="s">
        <v>71</v>
      </c>
      <c r="JI9" s="3" t="s">
        <v>71</v>
      </c>
      <c r="JJ9" s="3" t="s">
        <v>71</v>
      </c>
      <c r="JK9" s="3" t="s">
        <v>72</v>
      </c>
      <c r="JL9" s="3" t="s">
        <v>72</v>
      </c>
      <c r="JM9" s="3" t="s">
        <v>72</v>
      </c>
      <c r="JN9" s="3" t="s">
        <v>72</v>
      </c>
      <c r="JO9" s="3" t="s">
        <v>73</v>
      </c>
      <c r="JP9" s="3" t="s">
        <v>73</v>
      </c>
      <c r="JQ9" s="3" t="s">
        <v>73</v>
      </c>
      <c r="JR9" s="3" t="s">
        <v>73</v>
      </c>
      <c r="JS9" s="3" t="s">
        <v>74</v>
      </c>
      <c r="JT9" s="3" t="s">
        <v>74</v>
      </c>
      <c r="JU9" s="3" t="s">
        <v>74</v>
      </c>
      <c r="JV9" s="3" t="s">
        <v>75</v>
      </c>
      <c r="JW9" s="3" t="s">
        <v>75</v>
      </c>
      <c r="JX9" s="3" t="s">
        <v>75</v>
      </c>
      <c r="JY9" s="3" t="s">
        <v>76</v>
      </c>
      <c r="JZ9" s="3" t="s">
        <v>76</v>
      </c>
      <c r="KA9" s="3" t="s">
        <v>76</v>
      </c>
      <c r="KB9" s="3" t="s">
        <v>76</v>
      </c>
      <c r="KC9" s="3" t="s">
        <v>77</v>
      </c>
      <c r="KD9" s="3" t="s">
        <v>77</v>
      </c>
      <c r="KE9" s="3" t="s">
        <v>77</v>
      </c>
      <c r="KF9" s="3" t="s">
        <v>77</v>
      </c>
      <c r="KG9" s="3" t="s">
        <v>78</v>
      </c>
      <c r="KH9" s="3" t="s">
        <v>78</v>
      </c>
      <c r="KI9" s="3" t="s">
        <v>78</v>
      </c>
      <c r="KJ9" s="3" t="s">
        <v>79</v>
      </c>
      <c r="KK9" s="3" t="s">
        <v>79</v>
      </c>
      <c r="KL9" s="3" t="s">
        <v>779</v>
      </c>
      <c r="KM9" s="3" t="s">
        <v>779</v>
      </c>
      <c r="KN9" s="3" t="s">
        <v>779</v>
      </c>
      <c r="KO9" s="3" t="s">
        <v>779</v>
      </c>
      <c r="KP9" s="3" t="s">
        <v>80</v>
      </c>
      <c r="KQ9" s="3" t="s">
        <v>80</v>
      </c>
      <c r="KR9" s="3" t="s">
        <v>80</v>
      </c>
      <c r="KS9" s="3" t="s">
        <v>80</v>
      </c>
      <c r="KT9" s="3" t="s">
        <v>448</v>
      </c>
      <c r="KU9" s="3" t="s">
        <v>81</v>
      </c>
      <c r="KV9" s="3" t="s">
        <v>81</v>
      </c>
      <c r="KW9" s="3" t="s">
        <v>81</v>
      </c>
      <c r="KX9" s="3" t="s">
        <v>81</v>
      </c>
      <c r="KY9" s="3" t="s">
        <v>82</v>
      </c>
      <c r="KZ9" s="3" t="s">
        <v>82</v>
      </c>
      <c r="LA9" s="3" t="s">
        <v>83</v>
      </c>
      <c r="LB9" s="3" t="s">
        <v>83</v>
      </c>
      <c r="LC9" s="3" t="s">
        <v>83</v>
      </c>
      <c r="LD9" s="3" t="s">
        <v>84</v>
      </c>
      <c r="LE9" s="3" t="s">
        <v>84</v>
      </c>
      <c r="LF9" s="3" t="s">
        <v>84</v>
      </c>
      <c r="LG9" s="3" t="s">
        <v>84</v>
      </c>
      <c r="LH9" s="3" t="s">
        <v>85</v>
      </c>
      <c r="LI9" s="3" t="s">
        <v>85</v>
      </c>
      <c r="LJ9" s="3" t="s">
        <v>85</v>
      </c>
      <c r="LK9" s="3" t="s">
        <v>85</v>
      </c>
      <c r="LL9" s="3" t="s">
        <v>86</v>
      </c>
      <c r="LM9" s="3" t="s">
        <v>86</v>
      </c>
      <c r="LN9" s="3" t="s">
        <v>86</v>
      </c>
      <c r="LO9" s="3" t="s">
        <v>86</v>
      </c>
      <c r="LP9" s="3" t="s">
        <v>87</v>
      </c>
      <c r="LQ9" s="3" t="s">
        <v>87</v>
      </c>
      <c r="LR9" s="3" t="s">
        <v>87</v>
      </c>
      <c r="LS9" s="3" t="s">
        <v>87</v>
      </c>
      <c r="LT9" s="3" t="s">
        <v>88</v>
      </c>
      <c r="LU9" s="3" t="s">
        <v>88</v>
      </c>
      <c r="LV9" s="3" t="s">
        <v>88</v>
      </c>
      <c r="LW9" s="3" t="s">
        <v>88</v>
      </c>
      <c r="LX9" s="3" t="s">
        <v>89</v>
      </c>
      <c r="LY9" s="3" t="s">
        <v>89</v>
      </c>
      <c r="LZ9" s="3" t="s">
        <v>89</v>
      </c>
      <c r="MA9" s="3" t="s">
        <v>90</v>
      </c>
      <c r="MB9" s="3" t="s">
        <v>90</v>
      </c>
      <c r="MC9" s="3" t="s">
        <v>90</v>
      </c>
      <c r="MD9" s="3" t="s">
        <v>90</v>
      </c>
      <c r="ME9" s="3" t="s">
        <v>91</v>
      </c>
      <c r="MF9" s="3" t="s">
        <v>91</v>
      </c>
      <c r="MG9" s="3" t="s">
        <v>91</v>
      </c>
      <c r="MH9" s="3" t="s">
        <v>91</v>
      </c>
      <c r="MI9" s="3" t="s">
        <v>92</v>
      </c>
      <c r="MJ9" s="3" t="s">
        <v>92</v>
      </c>
      <c r="MK9" s="3" t="s">
        <v>92</v>
      </c>
      <c r="ML9" s="3" t="s">
        <v>92</v>
      </c>
      <c r="MM9" s="3" t="s">
        <v>93</v>
      </c>
      <c r="MN9" s="3" t="s">
        <v>94</v>
      </c>
      <c r="MO9" s="3" t="s">
        <v>94</v>
      </c>
      <c r="MP9" s="3" t="s">
        <v>95</v>
      </c>
      <c r="MQ9" s="3" t="s">
        <v>95</v>
      </c>
      <c r="MR9" s="3" t="s">
        <v>95</v>
      </c>
      <c r="MS9" s="3" t="s">
        <v>96</v>
      </c>
      <c r="MT9" s="3" t="s">
        <v>96</v>
      </c>
      <c r="MU9" s="3" t="s">
        <v>96</v>
      </c>
      <c r="MV9" s="3" t="s">
        <v>97</v>
      </c>
      <c r="MW9" s="3" t="s">
        <v>97</v>
      </c>
      <c r="MX9" s="3" t="s">
        <v>97</v>
      </c>
      <c r="MY9" s="3" t="s">
        <v>98</v>
      </c>
      <c r="MZ9" s="3" t="s">
        <v>98</v>
      </c>
      <c r="NA9" s="3" t="s">
        <v>98</v>
      </c>
      <c r="NB9" s="3" t="s">
        <v>99</v>
      </c>
      <c r="NC9" s="3" t="s">
        <v>99</v>
      </c>
      <c r="ND9" s="3" t="s">
        <v>99</v>
      </c>
      <c r="NE9" s="3" t="s">
        <v>99</v>
      </c>
      <c r="NF9" s="3" t="s">
        <v>100</v>
      </c>
      <c r="NG9" s="3" t="s">
        <v>100</v>
      </c>
      <c r="NH9" s="3" t="s">
        <v>100</v>
      </c>
      <c r="NI9" s="3" t="s">
        <v>446</v>
      </c>
      <c r="NJ9" s="3" t="s">
        <v>446</v>
      </c>
      <c r="NK9" s="3" t="s">
        <v>446</v>
      </c>
      <c r="NL9" s="3" t="s">
        <v>446</v>
      </c>
      <c r="NM9" s="3" t="s">
        <v>101</v>
      </c>
      <c r="NN9" s="3" t="s">
        <v>101</v>
      </c>
      <c r="NO9" s="3" t="s">
        <v>101</v>
      </c>
      <c r="NP9" s="3" t="s">
        <v>101</v>
      </c>
      <c r="NQ9" s="3" t="s">
        <v>483</v>
      </c>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row>
    <row r="10" spans="1:727" x14ac:dyDescent="0.25">
      <c r="A10" s="8" t="s">
        <v>482</v>
      </c>
      <c r="B10" s="3" t="s">
        <v>102</v>
      </c>
      <c r="C10" s="3" t="s">
        <v>103</v>
      </c>
      <c r="D10" s="3" t="s">
        <v>771</v>
      </c>
      <c r="E10" s="3" t="s">
        <v>102</v>
      </c>
      <c r="F10" s="3" t="s">
        <v>103</v>
      </c>
      <c r="G10" s="3" t="s">
        <v>104</v>
      </c>
      <c r="H10" s="3" t="s">
        <v>771</v>
      </c>
      <c r="I10" s="3" t="s">
        <v>102</v>
      </c>
      <c r="J10" s="3" t="s">
        <v>103</v>
      </c>
      <c r="K10" s="3" t="s">
        <v>104</v>
      </c>
      <c r="L10" s="3" t="s">
        <v>771</v>
      </c>
      <c r="M10" s="3" t="s">
        <v>102</v>
      </c>
      <c r="N10" s="3" t="s">
        <v>103</v>
      </c>
      <c r="O10" s="3" t="s">
        <v>104</v>
      </c>
      <c r="P10" s="3" t="s">
        <v>771</v>
      </c>
      <c r="Q10" s="3" t="s">
        <v>102</v>
      </c>
      <c r="R10" s="3" t="s">
        <v>103</v>
      </c>
      <c r="S10" s="3" t="s">
        <v>104</v>
      </c>
      <c r="T10" s="3" t="s">
        <v>771</v>
      </c>
      <c r="U10" s="3" t="s">
        <v>102</v>
      </c>
      <c r="V10" s="3" t="s">
        <v>103</v>
      </c>
      <c r="W10" s="3" t="s">
        <v>104</v>
      </c>
      <c r="X10" s="3" t="s">
        <v>771</v>
      </c>
      <c r="Y10" s="3" t="s">
        <v>102</v>
      </c>
      <c r="Z10" s="3" t="s">
        <v>103</v>
      </c>
      <c r="AA10" s="3" t="s">
        <v>104</v>
      </c>
      <c r="AB10" s="3" t="s">
        <v>771</v>
      </c>
      <c r="AC10" s="3" t="s">
        <v>102</v>
      </c>
      <c r="AD10" s="3" t="s">
        <v>103</v>
      </c>
      <c r="AE10" s="3" t="s">
        <v>104</v>
      </c>
      <c r="AF10" s="3" t="s">
        <v>771</v>
      </c>
      <c r="AG10" s="3" t="s">
        <v>102</v>
      </c>
      <c r="AH10" s="3" t="s">
        <v>103</v>
      </c>
      <c r="AI10" s="3" t="s">
        <v>104</v>
      </c>
      <c r="AJ10" s="3" t="s">
        <v>771</v>
      </c>
      <c r="AK10" s="3" t="s">
        <v>102</v>
      </c>
      <c r="AL10" s="3" t="s">
        <v>103</v>
      </c>
      <c r="AM10" s="3" t="s">
        <v>104</v>
      </c>
      <c r="AN10" s="3" t="s">
        <v>771</v>
      </c>
      <c r="AO10" s="3" t="s">
        <v>102</v>
      </c>
      <c r="AP10" s="3" t="s">
        <v>103</v>
      </c>
      <c r="AQ10" s="3" t="s">
        <v>104</v>
      </c>
      <c r="AR10" s="3" t="s">
        <v>771</v>
      </c>
      <c r="AS10" s="3" t="s">
        <v>102</v>
      </c>
      <c r="AT10" s="3" t="s">
        <v>103</v>
      </c>
      <c r="AU10" s="3" t="s">
        <v>104</v>
      </c>
      <c r="AV10" s="3" t="s">
        <v>771</v>
      </c>
      <c r="AW10" s="3" t="s">
        <v>102</v>
      </c>
      <c r="AX10" s="3" t="s">
        <v>103</v>
      </c>
      <c r="AY10" s="3" t="s">
        <v>104</v>
      </c>
      <c r="AZ10" s="3" t="s">
        <v>771</v>
      </c>
      <c r="BA10" s="3" t="s">
        <v>102</v>
      </c>
      <c r="BB10" s="3" t="s">
        <v>103</v>
      </c>
      <c r="BC10" s="3" t="s">
        <v>104</v>
      </c>
      <c r="BD10" s="3" t="s">
        <v>771</v>
      </c>
      <c r="BE10" s="3" t="s">
        <v>102</v>
      </c>
      <c r="BF10" s="3" t="s">
        <v>103</v>
      </c>
      <c r="BG10" s="3" t="s">
        <v>104</v>
      </c>
      <c r="BH10" s="3" t="s">
        <v>771</v>
      </c>
      <c r="BI10" s="3" t="s">
        <v>102</v>
      </c>
      <c r="BJ10" s="3" t="s">
        <v>103</v>
      </c>
      <c r="BK10" s="3" t="s">
        <v>104</v>
      </c>
      <c r="BL10" s="3" t="s">
        <v>771</v>
      </c>
      <c r="BM10" s="3" t="s">
        <v>102</v>
      </c>
      <c r="BN10" s="3" t="s">
        <v>103</v>
      </c>
      <c r="BO10" s="3" t="s">
        <v>104</v>
      </c>
      <c r="BP10" s="3" t="s">
        <v>771</v>
      </c>
      <c r="BQ10" s="3" t="s">
        <v>102</v>
      </c>
      <c r="BR10" s="3" t="s">
        <v>103</v>
      </c>
      <c r="BS10" s="3" t="s">
        <v>104</v>
      </c>
      <c r="BT10" s="3" t="s">
        <v>102</v>
      </c>
      <c r="BU10" s="3" t="s">
        <v>103</v>
      </c>
      <c r="BV10" s="3" t="s">
        <v>771</v>
      </c>
      <c r="BW10" s="3" t="s">
        <v>102</v>
      </c>
      <c r="BX10" s="3" t="s">
        <v>103</v>
      </c>
      <c r="BY10" s="3" t="s">
        <v>104</v>
      </c>
      <c r="BZ10" s="3" t="s">
        <v>102</v>
      </c>
      <c r="CA10" s="3" t="s">
        <v>103</v>
      </c>
      <c r="CB10" s="3" t="s">
        <v>104</v>
      </c>
      <c r="CC10" s="3" t="s">
        <v>771</v>
      </c>
      <c r="CD10" s="3" t="s">
        <v>102</v>
      </c>
      <c r="CE10" s="3" t="s">
        <v>103</v>
      </c>
      <c r="CF10" s="3" t="s">
        <v>104</v>
      </c>
      <c r="CG10" s="3" t="s">
        <v>771</v>
      </c>
      <c r="CH10" s="3" t="s">
        <v>102</v>
      </c>
      <c r="CI10" s="3" t="s">
        <v>103</v>
      </c>
      <c r="CJ10" s="3" t="s">
        <v>104</v>
      </c>
      <c r="CK10" s="3" t="s">
        <v>771</v>
      </c>
      <c r="CL10" s="3" t="s">
        <v>102</v>
      </c>
      <c r="CM10" s="3" t="s">
        <v>103</v>
      </c>
      <c r="CN10" s="3" t="s">
        <v>104</v>
      </c>
      <c r="CO10" s="3" t="s">
        <v>771</v>
      </c>
      <c r="CP10" s="3" t="s">
        <v>102</v>
      </c>
      <c r="CQ10" s="3" t="s">
        <v>103</v>
      </c>
      <c r="CR10" s="3" t="s">
        <v>104</v>
      </c>
      <c r="CS10" s="3" t="s">
        <v>102</v>
      </c>
      <c r="CT10" s="3" t="s">
        <v>103</v>
      </c>
      <c r="CU10" s="3" t="s">
        <v>104</v>
      </c>
      <c r="CV10" s="3" t="s">
        <v>771</v>
      </c>
      <c r="CW10" s="3" t="s">
        <v>102</v>
      </c>
      <c r="CX10" s="3" t="s">
        <v>103</v>
      </c>
      <c r="CY10" s="3" t="s">
        <v>104</v>
      </c>
      <c r="CZ10" s="3" t="s">
        <v>771</v>
      </c>
      <c r="DA10" s="3" t="s">
        <v>102</v>
      </c>
      <c r="DB10" s="3" t="s">
        <v>103</v>
      </c>
      <c r="DC10" s="3" t="s">
        <v>104</v>
      </c>
      <c r="DD10" s="3" t="s">
        <v>771</v>
      </c>
      <c r="DE10" s="3" t="s">
        <v>102</v>
      </c>
      <c r="DF10" s="3" t="s">
        <v>103</v>
      </c>
      <c r="DG10" s="3" t="s">
        <v>104</v>
      </c>
      <c r="DH10" s="3" t="s">
        <v>771</v>
      </c>
      <c r="DI10" s="3" t="s">
        <v>102</v>
      </c>
      <c r="DJ10" s="3" t="s">
        <v>103</v>
      </c>
      <c r="DK10" s="3" t="s">
        <v>104</v>
      </c>
      <c r="DL10" s="3" t="s">
        <v>771</v>
      </c>
      <c r="DM10" s="3" t="s">
        <v>102</v>
      </c>
      <c r="DN10" s="3" t="s">
        <v>103</v>
      </c>
      <c r="DO10" s="3" t="s">
        <v>104</v>
      </c>
      <c r="DP10" s="3" t="s">
        <v>771</v>
      </c>
      <c r="DQ10" s="3" t="s">
        <v>102</v>
      </c>
      <c r="DR10" s="3" t="s">
        <v>103</v>
      </c>
      <c r="DS10" s="3" t="s">
        <v>104</v>
      </c>
      <c r="DT10" s="3" t="s">
        <v>771</v>
      </c>
      <c r="DU10" s="3" t="s">
        <v>102</v>
      </c>
      <c r="DV10" s="3" t="s">
        <v>103</v>
      </c>
      <c r="DW10" s="3" t="s">
        <v>104</v>
      </c>
      <c r="DX10" s="3" t="s">
        <v>771</v>
      </c>
      <c r="DY10" s="3" t="s">
        <v>102</v>
      </c>
      <c r="DZ10" s="3" t="s">
        <v>103</v>
      </c>
      <c r="EA10" s="3" t="s">
        <v>104</v>
      </c>
      <c r="EB10" s="3" t="s">
        <v>771</v>
      </c>
      <c r="EC10" s="3" t="s">
        <v>102</v>
      </c>
      <c r="ED10" s="3" t="s">
        <v>104</v>
      </c>
      <c r="EE10" s="3" t="s">
        <v>771</v>
      </c>
      <c r="EF10" s="3" t="s">
        <v>102</v>
      </c>
      <c r="EG10" s="3" t="s">
        <v>103</v>
      </c>
      <c r="EH10" s="3" t="s">
        <v>771</v>
      </c>
      <c r="EI10" s="3" t="s">
        <v>102</v>
      </c>
      <c r="EJ10" s="3" t="s">
        <v>103</v>
      </c>
      <c r="EK10" s="3" t="s">
        <v>771</v>
      </c>
      <c r="EL10" s="3" t="s">
        <v>102</v>
      </c>
      <c r="EM10" s="3" t="s">
        <v>103</v>
      </c>
      <c r="EN10" s="3" t="s">
        <v>104</v>
      </c>
      <c r="EO10" s="3" t="s">
        <v>771</v>
      </c>
      <c r="EP10" s="3" t="s">
        <v>102</v>
      </c>
      <c r="EQ10" s="3" t="s">
        <v>103</v>
      </c>
      <c r="ER10" s="3" t="s">
        <v>104</v>
      </c>
      <c r="ES10" s="3" t="s">
        <v>771</v>
      </c>
      <c r="ET10" s="3" t="s">
        <v>102</v>
      </c>
      <c r="EU10" s="3" t="s">
        <v>103</v>
      </c>
      <c r="EV10" s="3" t="s">
        <v>104</v>
      </c>
      <c r="EW10" s="3" t="s">
        <v>102</v>
      </c>
      <c r="EX10" s="3" t="s">
        <v>103</v>
      </c>
      <c r="EY10" s="3" t="s">
        <v>771</v>
      </c>
      <c r="EZ10" s="3" t="s">
        <v>102</v>
      </c>
      <c r="FA10" s="3" t="s">
        <v>103</v>
      </c>
      <c r="FB10" s="3" t="s">
        <v>104</v>
      </c>
      <c r="FC10" s="3" t="s">
        <v>771</v>
      </c>
      <c r="FD10" s="3" t="s">
        <v>102</v>
      </c>
      <c r="FE10" s="3" t="s">
        <v>103</v>
      </c>
      <c r="FF10" s="3" t="s">
        <v>104</v>
      </c>
      <c r="FG10" s="3" t="s">
        <v>771</v>
      </c>
      <c r="FH10" s="3" t="s">
        <v>102</v>
      </c>
      <c r="FI10" s="3" t="s">
        <v>103</v>
      </c>
      <c r="FJ10" s="3" t="s">
        <v>104</v>
      </c>
      <c r="FK10" s="3" t="s">
        <v>771</v>
      </c>
      <c r="FL10" s="3" t="s">
        <v>102</v>
      </c>
      <c r="FM10" s="3" t="s">
        <v>103</v>
      </c>
      <c r="FN10" s="3" t="s">
        <v>104</v>
      </c>
      <c r="FO10" s="3" t="s">
        <v>771</v>
      </c>
      <c r="FP10" s="3" t="s">
        <v>102</v>
      </c>
      <c r="FQ10" s="3" t="s">
        <v>103</v>
      </c>
      <c r="FR10" s="3" t="s">
        <v>104</v>
      </c>
      <c r="FS10" s="3" t="s">
        <v>771</v>
      </c>
      <c r="FT10" s="3" t="s">
        <v>102</v>
      </c>
      <c r="FU10" s="3" t="s">
        <v>103</v>
      </c>
      <c r="FV10" s="3" t="s">
        <v>104</v>
      </c>
      <c r="FW10" s="3" t="s">
        <v>771</v>
      </c>
      <c r="FX10" s="3" t="s">
        <v>102</v>
      </c>
      <c r="FY10" s="3" t="s">
        <v>103</v>
      </c>
      <c r="FZ10" s="3" t="s">
        <v>104</v>
      </c>
      <c r="GA10" s="3" t="s">
        <v>771</v>
      </c>
      <c r="GB10" s="3" t="s">
        <v>102</v>
      </c>
      <c r="GC10" s="3" t="s">
        <v>103</v>
      </c>
      <c r="GD10" s="3" t="s">
        <v>104</v>
      </c>
      <c r="GE10" s="3" t="s">
        <v>771</v>
      </c>
      <c r="GF10" s="3" t="s">
        <v>102</v>
      </c>
      <c r="GG10" s="3" t="s">
        <v>103</v>
      </c>
      <c r="GH10" s="3" t="s">
        <v>104</v>
      </c>
      <c r="GI10" s="3" t="s">
        <v>771</v>
      </c>
      <c r="GJ10" s="3" t="s">
        <v>771</v>
      </c>
      <c r="GK10" s="3" t="s">
        <v>102</v>
      </c>
      <c r="GL10" s="3" t="s">
        <v>103</v>
      </c>
      <c r="GM10" s="3" t="s">
        <v>104</v>
      </c>
      <c r="GN10" s="3" t="s">
        <v>771</v>
      </c>
      <c r="GO10" s="3" t="s">
        <v>102</v>
      </c>
      <c r="GP10" s="3" t="s">
        <v>103</v>
      </c>
      <c r="GQ10" s="3" t="s">
        <v>104</v>
      </c>
      <c r="GR10" s="3" t="s">
        <v>771</v>
      </c>
      <c r="GS10" s="3" t="s">
        <v>102</v>
      </c>
      <c r="GT10" s="3" t="s">
        <v>103</v>
      </c>
      <c r="GU10" s="3" t="s">
        <v>104</v>
      </c>
      <c r="GV10" s="3" t="s">
        <v>771</v>
      </c>
      <c r="GW10" s="3" t="s">
        <v>102</v>
      </c>
      <c r="GX10" s="3" t="s">
        <v>103</v>
      </c>
      <c r="GY10" s="3" t="s">
        <v>104</v>
      </c>
      <c r="GZ10" s="3" t="s">
        <v>771</v>
      </c>
      <c r="HA10" s="3" t="s">
        <v>102</v>
      </c>
      <c r="HB10" s="3" t="s">
        <v>103</v>
      </c>
      <c r="HC10" s="3" t="s">
        <v>104</v>
      </c>
      <c r="HD10" s="3" t="s">
        <v>771</v>
      </c>
      <c r="HE10" s="3" t="s">
        <v>102</v>
      </c>
      <c r="HF10" s="3" t="s">
        <v>103</v>
      </c>
      <c r="HG10" s="3" t="s">
        <v>104</v>
      </c>
      <c r="HH10" s="3" t="s">
        <v>771</v>
      </c>
      <c r="HI10" s="3" t="s">
        <v>102</v>
      </c>
      <c r="HJ10" s="3" t="s">
        <v>103</v>
      </c>
      <c r="HK10" s="3" t="s">
        <v>104</v>
      </c>
      <c r="HL10" s="3" t="s">
        <v>771</v>
      </c>
      <c r="HM10" s="3" t="s">
        <v>102</v>
      </c>
      <c r="HN10" s="3" t="s">
        <v>103</v>
      </c>
      <c r="HO10" s="3" t="s">
        <v>104</v>
      </c>
      <c r="HP10" s="3" t="s">
        <v>771</v>
      </c>
      <c r="HQ10" s="3" t="s">
        <v>102</v>
      </c>
      <c r="HR10" s="3" t="s">
        <v>103</v>
      </c>
      <c r="HS10" s="3" t="s">
        <v>104</v>
      </c>
      <c r="HT10" s="3" t="s">
        <v>771</v>
      </c>
      <c r="HU10" s="3" t="s">
        <v>102</v>
      </c>
      <c r="HV10" s="3" t="s">
        <v>103</v>
      </c>
      <c r="HW10" s="3" t="s">
        <v>104</v>
      </c>
      <c r="HX10" s="3" t="s">
        <v>771</v>
      </c>
      <c r="HY10" s="3" t="s">
        <v>102</v>
      </c>
      <c r="HZ10" s="3" t="s">
        <v>103</v>
      </c>
      <c r="IA10" s="3" t="s">
        <v>104</v>
      </c>
      <c r="IB10" s="3" t="s">
        <v>771</v>
      </c>
      <c r="IC10" s="3" t="s">
        <v>102</v>
      </c>
      <c r="ID10" s="3" t="s">
        <v>103</v>
      </c>
      <c r="IE10" s="3" t="s">
        <v>104</v>
      </c>
      <c r="IF10" s="3" t="s">
        <v>771</v>
      </c>
      <c r="IG10" s="3" t="s">
        <v>102</v>
      </c>
      <c r="IH10" s="3" t="s">
        <v>103</v>
      </c>
      <c r="II10" s="3" t="s">
        <v>104</v>
      </c>
      <c r="IJ10" s="3" t="s">
        <v>771</v>
      </c>
      <c r="IK10" s="3" t="s">
        <v>102</v>
      </c>
      <c r="IL10" s="3" t="s">
        <v>103</v>
      </c>
      <c r="IM10" s="3" t="s">
        <v>104</v>
      </c>
      <c r="IN10" s="3" t="s">
        <v>102</v>
      </c>
      <c r="IO10" s="3" t="s">
        <v>103</v>
      </c>
      <c r="IP10" s="3" t="s">
        <v>102</v>
      </c>
      <c r="IQ10" s="3" t="s">
        <v>103</v>
      </c>
      <c r="IR10" s="3" t="s">
        <v>771</v>
      </c>
      <c r="IS10" s="3" t="s">
        <v>102</v>
      </c>
      <c r="IT10" s="3" t="s">
        <v>103</v>
      </c>
      <c r="IU10" s="3" t="s">
        <v>104</v>
      </c>
      <c r="IV10" s="3" t="s">
        <v>771</v>
      </c>
      <c r="IW10" s="3" t="s">
        <v>102</v>
      </c>
      <c r="IX10" s="3" t="s">
        <v>103</v>
      </c>
      <c r="IY10" s="3" t="s">
        <v>104</v>
      </c>
      <c r="IZ10" s="3" t="s">
        <v>771</v>
      </c>
      <c r="JA10" s="3" t="s">
        <v>102</v>
      </c>
      <c r="JB10" s="3" t="s">
        <v>103</v>
      </c>
      <c r="JC10" s="3" t="s">
        <v>104</v>
      </c>
      <c r="JD10" s="3" t="s">
        <v>771</v>
      </c>
      <c r="JE10" s="3" t="s">
        <v>102</v>
      </c>
      <c r="JF10" s="3" t="s">
        <v>103</v>
      </c>
      <c r="JG10" s="3" t="s">
        <v>104</v>
      </c>
      <c r="JH10" s="3" t="s">
        <v>771</v>
      </c>
      <c r="JI10" s="3" t="s">
        <v>102</v>
      </c>
      <c r="JJ10" s="3" t="s">
        <v>103</v>
      </c>
      <c r="JK10" s="3" t="s">
        <v>771</v>
      </c>
      <c r="JL10" s="3" t="s">
        <v>102</v>
      </c>
      <c r="JM10" s="3" t="s">
        <v>103</v>
      </c>
      <c r="JN10" s="3" t="s">
        <v>104</v>
      </c>
      <c r="JO10" s="3" t="s">
        <v>771</v>
      </c>
      <c r="JP10" s="3" t="s">
        <v>102</v>
      </c>
      <c r="JQ10" s="3" t="s">
        <v>103</v>
      </c>
      <c r="JR10" s="3" t="s">
        <v>104</v>
      </c>
      <c r="JS10" s="3" t="s">
        <v>102</v>
      </c>
      <c r="JT10" s="3" t="s">
        <v>103</v>
      </c>
      <c r="JU10" s="3" t="s">
        <v>104</v>
      </c>
      <c r="JV10" s="3" t="s">
        <v>771</v>
      </c>
      <c r="JW10" s="3" t="s">
        <v>102</v>
      </c>
      <c r="JX10" s="3" t="s">
        <v>104</v>
      </c>
      <c r="JY10" s="3" t="s">
        <v>771</v>
      </c>
      <c r="JZ10" s="3" t="s">
        <v>102</v>
      </c>
      <c r="KA10" s="3" t="s">
        <v>103</v>
      </c>
      <c r="KB10" s="3" t="s">
        <v>104</v>
      </c>
      <c r="KC10" s="3" t="s">
        <v>771</v>
      </c>
      <c r="KD10" s="3" t="s">
        <v>102</v>
      </c>
      <c r="KE10" s="3" t="s">
        <v>103</v>
      </c>
      <c r="KF10" s="3" t="s">
        <v>104</v>
      </c>
      <c r="KG10" s="3" t="s">
        <v>102</v>
      </c>
      <c r="KH10" s="3" t="s">
        <v>103</v>
      </c>
      <c r="KI10" s="3" t="s">
        <v>104</v>
      </c>
      <c r="KJ10" s="3" t="s">
        <v>102</v>
      </c>
      <c r="KK10" s="3" t="s">
        <v>103</v>
      </c>
      <c r="KL10" s="3" t="s">
        <v>771</v>
      </c>
      <c r="KM10" s="3" t="s">
        <v>102</v>
      </c>
      <c r="KN10" s="3" t="s">
        <v>103</v>
      </c>
      <c r="KO10" s="3" t="s">
        <v>104</v>
      </c>
      <c r="KP10" s="3" t="s">
        <v>771</v>
      </c>
      <c r="KQ10" s="3" t="s">
        <v>102</v>
      </c>
      <c r="KR10" s="3" t="s">
        <v>103</v>
      </c>
      <c r="KS10" s="3" t="s">
        <v>104</v>
      </c>
      <c r="KT10" s="3" t="s">
        <v>771</v>
      </c>
      <c r="KU10" s="3" t="s">
        <v>771</v>
      </c>
      <c r="KV10" s="3" t="s">
        <v>102</v>
      </c>
      <c r="KW10" s="3" t="s">
        <v>103</v>
      </c>
      <c r="KX10" s="3" t="s">
        <v>104</v>
      </c>
      <c r="KY10" s="3" t="s">
        <v>102</v>
      </c>
      <c r="KZ10" s="3" t="s">
        <v>103</v>
      </c>
      <c r="LA10" s="3" t="s">
        <v>102</v>
      </c>
      <c r="LB10" s="3" t="s">
        <v>103</v>
      </c>
      <c r="LC10" s="3" t="s">
        <v>104</v>
      </c>
      <c r="LD10" s="3" t="s">
        <v>771</v>
      </c>
      <c r="LE10" s="3" t="s">
        <v>102</v>
      </c>
      <c r="LF10" s="3" t="s">
        <v>103</v>
      </c>
      <c r="LG10" s="3" t="s">
        <v>104</v>
      </c>
      <c r="LH10" s="3" t="s">
        <v>771</v>
      </c>
      <c r="LI10" s="3" t="s">
        <v>102</v>
      </c>
      <c r="LJ10" s="3" t="s">
        <v>103</v>
      </c>
      <c r="LK10" s="3" t="s">
        <v>104</v>
      </c>
      <c r="LL10" s="3" t="s">
        <v>771</v>
      </c>
      <c r="LM10" s="3" t="s">
        <v>102</v>
      </c>
      <c r="LN10" s="3" t="s">
        <v>103</v>
      </c>
      <c r="LO10" s="3" t="s">
        <v>104</v>
      </c>
      <c r="LP10" s="3" t="s">
        <v>771</v>
      </c>
      <c r="LQ10" s="3" t="s">
        <v>102</v>
      </c>
      <c r="LR10" s="3" t="s">
        <v>103</v>
      </c>
      <c r="LS10" s="3" t="s">
        <v>104</v>
      </c>
      <c r="LT10" s="3" t="s">
        <v>771</v>
      </c>
      <c r="LU10" s="3" t="s">
        <v>102</v>
      </c>
      <c r="LV10" s="3" t="s">
        <v>103</v>
      </c>
      <c r="LW10" s="3" t="s">
        <v>104</v>
      </c>
      <c r="LX10" s="3" t="s">
        <v>102</v>
      </c>
      <c r="LY10" s="3" t="s">
        <v>103</v>
      </c>
      <c r="LZ10" s="3" t="s">
        <v>104</v>
      </c>
      <c r="MA10" s="3" t="s">
        <v>771</v>
      </c>
      <c r="MB10" s="3" t="s">
        <v>102</v>
      </c>
      <c r="MC10" s="3" t="s">
        <v>103</v>
      </c>
      <c r="MD10" s="3" t="s">
        <v>104</v>
      </c>
      <c r="ME10" s="3" t="s">
        <v>771</v>
      </c>
      <c r="MF10" s="3" t="s">
        <v>102</v>
      </c>
      <c r="MG10" s="3" t="s">
        <v>103</v>
      </c>
      <c r="MH10" s="3" t="s">
        <v>104</v>
      </c>
      <c r="MI10" s="3" t="s">
        <v>771</v>
      </c>
      <c r="MJ10" s="3" t="s">
        <v>102</v>
      </c>
      <c r="MK10" s="3" t="s">
        <v>103</v>
      </c>
      <c r="ML10" s="3" t="s">
        <v>104</v>
      </c>
      <c r="MM10" s="3" t="s">
        <v>771</v>
      </c>
      <c r="MN10" s="3" t="s">
        <v>102</v>
      </c>
      <c r="MO10" s="3" t="s">
        <v>103</v>
      </c>
      <c r="MP10" s="3" t="s">
        <v>771</v>
      </c>
      <c r="MQ10" s="3" t="s">
        <v>102</v>
      </c>
      <c r="MR10" s="3" t="s">
        <v>103</v>
      </c>
      <c r="MS10" s="3" t="s">
        <v>771</v>
      </c>
      <c r="MT10" s="3" t="s">
        <v>102</v>
      </c>
      <c r="MU10" s="3" t="s">
        <v>103</v>
      </c>
      <c r="MV10" s="3" t="s">
        <v>771</v>
      </c>
      <c r="MW10" s="3" t="s">
        <v>102</v>
      </c>
      <c r="MX10" s="3" t="s">
        <v>103</v>
      </c>
      <c r="MY10" s="3" t="s">
        <v>771</v>
      </c>
      <c r="MZ10" s="3" t="s">
        <v>102</v>
      </c>
      <c r="NA10" s="3" t="s">
        <v>103</v>
      </c>
      <c r="NB10" s="3" t="s">
        <v>771</v>
      </c>
      <c r="NC10" s="3" t="s">
        <v>102</v>
      </c>
      <c r="ND10" s="3" t="s">
        <v>103</v>
      </c>
      <c r="NE10" s="3" t="s">
        <v>104</v>
      </c>
      <c r="NF10" s="3" t="s">
        <v>771</v>
      </c>
      <c r="NG10" s="3" t="s">
        <v>102</v>
      </c>
      <c r="NH10" s="3" t="s">
        <v>104</v>
      </c>
      <c r="NI10" s="3" t="s">
        <v>771</v>
      </c>
      <c r="NJ10" s="3" t="s">
        <v>102</v>
      </c>
      <c r="NK10" s="3" t="s">
        <v>103</v>
      </c>
      <c r="NL10" s="3" t="s">
        <v>104</v>
      </c>
      <c r="NM10" s="3" t="s">
        <v>771</v>
      </c>
      <c r="NN10" s="3" t="s">
        <v>102</v>
      </c>
      <c r="NO10" s="3" t="s">
        <v>103</v>
      </c>
      <c r="NP10" s="3" t="s">
        <v>104</v>
      </c>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row>
    <row r="11" spans="1:727" x14ac:dyDescent="0.25">
      <c r="A11" s="3" t="s">
        <v>305</v>
      </c>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v>1</v>
      </c>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v>1</v>
      </c>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v>1</v>
      </c>
      <c r="MT11" s="9"/>
      <c r="MU11" s="9"/>
      <c r="MV11" s="9"/>
      <c r="MW11" s="9"/>
      <c r="MX11" s="9"/>
      <c r="MY11" s="9"/>
      <c r="MZ11" s="9"/>
      <c r="NA11" s="9"/>
      <c r="NB11" s="9"/>
      <c r="NC11" s="9"/>
      <c r="ND11" s="9"/>
      <c r="NE11" s="9"/>
      <c r="NF11" s="9">
        <v>1</v>
      </c>
      <c r="NG11" s="9"/>
      <c r="NH11" s="9"/>
      <c r="NI11" s="9"/>
      <c r="NJ11" s="9"/>
      <c r="NK11" s="9"/>
      <c r="NL11" s="9"/>
      <c r="NM11" s="9"/>
      <c r="NN11" s="9"/>
      <c r="NO11" s="9"/>
      <c r="NP11" s="9"/>
      <c r="NQ11" s="9">
        <v>4</v>
      </c>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row>
    <row r="12" spans="1:727" x14ac:dyDescent="0.25">
      <c r="A12" s="3" t="s">
        <v>460</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v>1</v>
      </c>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v>1</v>
      </c>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row>
    <row r="13" spans="1:727" x14ac:dyDescent="0.25">
      <c r="A13" s="3" t="s">
        <v>316</v>
      </c>
      <c r="B13" s="9"/>
      <c r="C13" s="9"/>
      <c r="D13" s="9"/>
      <c r="E13" s="9"/>
      <c r="F13" s="9"/>
      <c r="G13" s="9"/>
      <c r="H13" s="9"/>
      <c r="I13" s="9"/>
      <c r="J13" s="9"/>
      <c r="K13" s="9"/>
      <c r="L13" s="9"/>
      <c r="M13" s="9"/>
      <c r="N13" s="9"/>
      <c r="O13" s="9"/>
      <c r="P13" s="9">
        <v>1</v>
      </c>
      <c r="Q13" s="9"/>
      <c r="R13" s="9"/>
      <c r="S13" s="9"/>
      <c r="T13" s="9"/>
      <c r="U13" s="9"/>
      <c r="V13" s="9"/>
      <c r="W13" s="9"/>
      <c r="X13" s="9"/>
      <c r="Y13" s="9"/>
      <c r="Z13" s="9"/>
      <c r="AA13" s="9"/>
      <c r="AB13" s="9">
        <v>2</v>
      </c>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v>1</v>
      </c>
      <c r="CG13" s="9"/>
      <c r="CH13" s="9"/>
      <c r="CI13" s="9"/>
      <c r="CJ13" s="9"/>
      <c r="CK13" s="9"/>
      <c r="CL13" s="9"/>
      <c r="CM13" s="9"/>
      <c r="CN13" s="9"/>
      <c r="CO13" s="9"/>
      <c r="CP13" s="9"/>
      <c r="CQ13" s="9"/>
      <c r="CR13" s="9"/>
      <c r="CS13" s="9"/>
      <c r="CT13" s="9"/>
      <c r="CU13" s="9"/>
      <c r="CV13" s="9"/>
      <c r="CW13" s="9"/>
      <c r="CX13" s="9"/>
      <c r="CY13" s="9"/>
      <c r="CZ13" s="9"/>
      <c r="DA13" s="9"/>
      <c r="DB13" s="9"/>
      <c r="DC13" s="9"/>
      <c r="DD13" s="9">
        <v>1</v>
      </c>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v>1</v>
      </c>
      <c r="FK13" s="9"/>
      <c r="FL13" s="9"/>
      <c r="FM13" s="9"/>
      <c r="FN13" s="9"/>
      <c r="FO13" s="9"/>
      <c r="FP13" s="9"/>
      <c r="FQ13" s="9"/>
      <c r="FR13" s="9"/>
      <c r="FS13" s="9"/>
      <c r="FT13" s="9"/>
      <c r="FU13" s="9"/>
      <c r="FV13" s="9"/>
      <c r="FW13" s="9">
        <v>1</v>
      </c>
      <c r="FX13" s="9"/>
      <c r="FY13" s="9"/>
      <c r="FZ13" s="9"/>
      <c r="GA13" s="9"/>
      <c r="GB13" s="9"/>
      <c r="GC13" s="9"/>
      <c r="GD13" s="9"/>
      <c r="GE13" s="9">
        <v>1</v>
      </c>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v>1</v>
      </c>
      <c r="KQ13" s="9"/>
      <c r="KR13" s="9"/>
      <c r="KS13" s="9"/>
      <c r="KT13" s="9"/>
      <c r="KU13" s="9"/>
      <c r="KV13" s="9"/>
      <c r="KW13" s="9"/>
      <c r="KX13" s="9"/>
      <c r="KY13" s="9"/>
      <c r="KZ13" s="9"/>
      <c r="LA13" s="9"/>
      <c r="LB13" s="9"/>
      <c r="LC13" s="9"/>
      <c r="LD13" s="9"/>
      <c r="LE13" s="9"/>
      <c r="LF13" s="9"/>
      <c r="LG13" s="9"/>
      <c r="LH13" s="9"/>
      <c r="LI13" s="9"/>
      <c r="LJ13" s="9"/>
      <c r="LK13" s="9"/>
      <c r="LL13" s="9"/>
      <c r="LM13" s="9"/>
      <c r="LN13" s="9">
        <v>1</v>
      </c>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v>1</v>
      </c>
      <c r="NB13" s="9"/>
      <c r="NC13" s="9"/>
      <c r="ND13" s="9"/>
      <c r="NE13" s="9"/>
      <c r="NF13" s="9"/>
      <c r="NG13" s="9"/>
      <c r="NH13" s="9"/>
      <c r="NI13" s="9"/>
      <c r="NJ13" s="9"/>
      <c r="NK13" s="9"/>
      <c r="NL13" s="9"/>
      <c r="NM13" s="9"/>
      <c r="NN13" s="9"/>
      <c r="NO13" s="9"/>
      <c r="NP13" s="9"/>
      <c r="NQ13" s="9">
        <v>11</v>
      </c>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row>
    <row r="14" spans="1:727" x14ac:dyDescent="0.25">
      <c r="A14" s="3" t="s">
        <v>168</v>
      </c>
      <c r="B14" s="9"/>
      <c r="C14" s="9"/>
      <c r="D14" s="9">
        <v>1</v>
      </c>
      <c r="E14" s="9"/>
      <c r="F14" s="9"/>
      <c r="G14" s="9"/>
      <c r="H14" s="9">
        <v>1</v>
      </c>
      <c r="I14" s="9"/>
      <c r="J14" s="9"/>
      <c r="K14" s="9">
        <v>1</v>
      </c>
      <c r="L14" s="9"/>
      <c r="M14" s="9"/>
      <c r="N14" s="9"/>
      <c r="O14" s="9"/>
      <c r="P14" s="9">
        <v>2</v>
      </c>
      <c r="Q14" s="9"/>
      <c r="R14" s="9"/>
      <c r="S14" s="9"/>
      <c r="T14" s="9"/>
      <c r="U14" s="9"/>
      <c r="V14" s="9"/>
      <c r="W14" s="9"/>
      <c r="X14" s="9"/>
      <c r="Y14" s="9"/>
      <c r="Z14" s="9"/>
      <c r="AA14" s="9"/>
      <c r="AB14" s="9"/>
      <c r="AC14" s="9"/>
      <c r="AD14" s="9"/>
      <c r="AE14" s="9"/>
      <c r="AF14" s="9">
        <v>1</v>
      </c>
      <c r="AG14" s="9"/>
      <c r="AH14" s="9"/>
      <c r="AI14" s="9"/>
      <c r="AJ14" s="9"/>
      <c r="AK14" s="9"/>
      <c r="AL14" s="9"/>
      <c r="AM14" s="9"/>
      <c r="AN14" s="9">
        <v>1</v>
      </c>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v>6</v>
      </c>
      <c r="EF14" s="9"/>
      <c r="EG14" s="9"/>
      <c r="EH14" s="9"/>
      <c r="EI14" s="9"/>
      <c r="EJ14" s="9"/>
      <c r="EK14" s="9">
        <v>1</v>
      </c>
      <c r="EL14" s="9"/>
      <c r="EM14" s="9"/>
      <c r="EN14" s="9"/>
      <c r="EO14" s="9"/>
      <c r="EP14" s="9"/>
      <c r="EQ14" s="9"/>
      <c r="ER14" s="9"/>
      <c r="ES14" s="9"/>
      <c r="ET14" s="9"/>
      <c r="EU14" s="9"/>
      <c r="EV14" s="9"/>
      <c r="EW14" s="9"/>
      <c r="EX14" s="9"/>
      <c r="EY14" s="9"/>
      <c r="EZ14" s="9"/>
      <c r="FA14" s="9"/>
      <c r="FB14" s="9"/>
      <c r="FC14" s="9"/>
      <c r="FD14" s="9"/>
      <c r="FE14" s="9"/>
      <c r="FF14" s="9"/>
      <c r="FG14" s="9"/>
      <c r="FH14" s="9"/>
      <c r="FI14" s="9">
        <v>1</v>
      </c>
      <c r="FJ14" s="9"/>
      <c r="FK14" s="9"/>
      <c r="FL14" s="9"/>
      <c r="FM14" s="9"/>
      <c r="FN14" s="9"/>
      <c r="FO14" s="9">
        <v>1</v>
      </c>
      <c r="FP14" s="9">
        <v>1</v>
      </c>
      <c r="FQ14" s="9"/>
      <c r="FR14" s="9"/>
      <c r="FS14" s="9">
        <v>1</v>
      </c>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v>1</v>
      </c>
      <c r="GU14" s="9"/>
      <c r="GV14" s="9"/>
      <c r="GW14" s="9"/>
      <c r="GX14" s="9"/>
      <c r="GY14" s="9"/>
      <c r="GZ14" s="9"/>
      <c r="HA14" s="9"/>
      <c r="HB14" s="9"/>
      <c r="HC14" s="9"/>
      <c r="HD14" s="9"/>
      <c r="HE14" s="9"/>
      <c r="HF14" s="9">
        <v>1</v>
      </c>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v>20</v>
      </c>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row>
    <row r="15" spans="1:727" x14ac:dyDescent="0.25">
      <c r="A15" s="3" t="s">
        <v>342</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v>1</v>
      </c>
      <c r="CC15" s="9"/>
      <c r="CD15" s="9"/>
      <c r="CE15" s="9"/>
      <c r="CF15" s="9"/>
      <c r="CG15" s="9"/>
      <c r="CH15" s="9"/>
      <c r="CI15" s="9"/>
      <c r="CJ15" s="9"/>
      <c r="CK15" s="9"/>
      <c r="CL15" s="9"/>
      <c r="CM15" s="9"/>
      <c r="CN15" s="9"/>
      <c r="CO15" s="9"/>
      <c r="CP15" s="9"/>
      <c r="CQ15" s="9"/>
      <c r="CR15" s="9"/>
      <c r="CS15" s="9"/>
      <c r="CT15" s="9"/>
      <c r="CU15" s="9"/>
      <c r="CV15" s="9"/>
      <c r="CW15" s="9"/>
      <c r="CX15" s="9"/>
      <c r="CY15" s="9"/>
      <c r="CZ15" s="9">
        <v>1</v>
      </c>
      <c r="DA15" s="9"/>
      <c r="DB15" s="9"/>
      <c r="DC15" s="9"/>
      <c r="DD15" s="9"/>
      <c r="DE15" s="9"/>
      <c r="DF15" s="9"/>
      <c r="DG15" s="9"/>
      <c r="DH15" s="9"/>
      <c r="DI15" s="9"/>
      <c r="DJ15" s="9"/>
      <c r="DK15" s="9"/>
      <c r="DL15" s="9"/>
      <c r="DM15" s="9"/>
      <c r="DN15" s="9"/>
      <c r="DO15" s="9"/>
      <c r="DP15" s="9">
        <v>1</v>
      </c>
      <c r="DQ15" s="9"/>
      <c r="DR15" s="9"/>
      <c r="DS15" s="9"/>
      <c r="DT15" s="9"/>
      <c r="DU15" s="9"/>
      <c r="DV15" s="9"/>
      <c r="DW15" s="9"/>
      <c r="DX15" s="9"/>
      <c r="DY15" s="9"/>
      <c r="DZ15" s="9"/>
      <c r="EA15" s="9"/>
      <c r="EB15" s="9"/>
      <c r="EC15" s="9"/>
      <c r="ED15" s="9"/>
      <c r="EE15" s="9"/>
      <c r="EF15" s="9"/>
      <c r="EG15" s="9"/>
      <c r="EH15" s="9">
        <v>1</v>
      </c>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v>1</v>
      </c>
      <c r="KV15" s="9"/>
      <c r="KW15" s="9"/>
      <c r="KX15" s="9"/>
      <c r="KY15" s="9"/>
      <c r="KZ15" s="9"/>
      <c r="LA15" s="9"/>
      <c r="LB15" s="9"/>
      <c r="LC15" s="9"/>
      <c r="LD15" s="9"/>
      <c r="LE15" s="9"/>
      <c r="LF15" s="9"/>
      <c r="LG15" s="9"/>
      <c r="LH15" s="9">
        <v>1</v>
      </c>
      <c r="LI15" s="9"/>
      <c r="LJ15" s="9"/>
      <c r="LK15" s="9"/>
      <c r="LL15" s="9"/>
      <c r="LM15" s="9"/>
      <c r="LN15" s="9"/>
      <c r="LO15" s="9">
        <v>1</v>
      </c>
      <c r="LP15" s="9"/>
      <c r="LQ15" s="9"/>
      <c r="LR15" s="9"/>
      <c r="LS15" s="9"/>
      <c r="LT15" s="9"/>
      <c r="LU15" s="9"/>
      <c r="LV15" s="9"/>
      <c r="LW15" s="9"/>
      <c r="LX15" s="9"/>
      <c r="LY15" s="9"/>
      <c r="LZ15" s="9"/>
      <c r="MA15" s="9"/>
      <c r="MB15" s="9"/>
      <c r="MC15" s="9"/>
      <c r="MD15" s="9"/>
      <c r="ME15" s="9"/>
      <c r="MF15" s="9"/>
      <c r="MG15" s="9"/>
      <c r="MH15" s="9"/>
      <c r="MI15" s="9">
        <v>1</v>
      </c>
      <c r="MJ15" s="9"/>
      <c r="MK15" s="9"/>
      <c r="ML15" s="9"/>
      <c r="MM15" s="9"/>
      <c r="MN15" s="9"/>
      <c r="MO15" s="9"/>
      <c r="MP15" s="9"/>
      <c r="MQ15" s="9"/>
      <c r="MR15" s="9"/>
      <c r="MS15" s="9"/>
      <c r="MT15" s="9"/>
      <c r="MU15" s="9"/>
      <c r="MV15" s="9">
        <v>1</v>
      </c>
      <c r="MW15" s="9"/>
      <c r="MX15" s="9"/>
      <c r="MY15" s="9">
        <v>2</v>
      </c>
      <c r="MZ15" s="9"/>
      <c r="NA15" s="9"/>
      <c r="NB15" s="9"/>
      <c r="NC15" s="9"/>
      <c r="ND15" s="9"/>
      <c r="NE15" s="9"/>
      <c r="NF15" s="9"/>
      <c r="NG15" s="9"/>
      <c r="NH15" s="9"/>
      <c r="NI15" s="9">
        <v>1</v>
      </c>
      <c r="NJ15" s="9"/>
      <c r="NK15" s="9"/>
      <c r="NL15" s="9"/>
      <c r="NM15" s="9"/>
      <c r="NN15" s="9"/>
      <c r="NO15" s="9"/>
      <c r="NP15" s="9"/>
      <c r="NQ15" s="9">
        <v>12</v>
      </c>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row>
    <row r="16" spans="1:727" x14ac:dyDescent="0.25">
      <c r="A16" s="3" t="s">
        <v>211</v>
      </c>
      <c r="B16" s="9"/>
      <c r="C16" s="9"/>
      <c r="D16" s="9"/>
      <c r="E16" s="9"/>
      <c r="F16" s="9"/>
      <c r="G16" s="9"/>
      <c r="H16" s="9"/>
      <c r="I16" s="9"/>
      <c r="J16" s="9"/>
      <c r="K16" s="9"/>
      <c r="L16" s="9">
        <v>1</v>
      </c>
      <c r="M16" s="9"/>
      <c r="N16" s="9"/>
      <c r="O16" s="9"/>
      <c r="P16" s="9"/>
      <c r="Q16" s="9"/>
      <c r="R16" s="9"/>
      <c r="S16" s="9"/>
      <c r="T16" s="9"/>
      <c r="U16" s="9"/>
      <c r="V16" s="9"/>
      <c r="W16" s="9"/>
      <c r="X16" s="9"/>
      <c r="Y16" s="9"/>
      <c r="Z16" s="9"/>
      <c r="AA16" s="9"/>
      <c r="AB16" s="9"/>
      <c r="AC16" s="9"/>
      <c r="AD16" s="9"/>
      <c r="AE16" s="9"/>
      <c r="AF16" s="9"/>
      <c r="AG16" s="9"/>
      <c r="AH16" s="9"/>
      <c r="AI16" s="9"/>
      <c r="AJ16" s="9">
        <v>1</v>
      </c>
      <c r="AK16" s="9"/>
      <c r="AL16" s="9"/>
      <c r="AM16" s="9"/>
      <c r="AN16" s="9"/>
      <c r="AO16" s="9"/>
      <c r="AP16" s="9"/>
      <c r="AQ16" s="9"/>
      <c r="AR16" s="9"/>
      <c r="AS16" s="9"/>
      <c r="AT16" s="9"/>
      <c r="AU16" s="9"/>
      <c r="AV16" s="9"/>
      <c r="AW16" s="9"/>
      <c r="AX16" s="9"/>
      <c r="AY16" s="9"/>
      <c r="AZ16" s="9">
        <v>1</v>
      </c>
      <c r="BA16" s="9"/>
      <c r="BB16" s="9"/>
      <c r="BC16" s="9"/>
      <c r="BD16" s="9"/>
      <c r="BE16" s="9"/>
      <c r="BF16" s="9"/>
      <c r="BG16" s="9"/>
      <c r="BH16" s="9">
        <v>1</v>
      </c>
      <c r="BI16" s="9"/>
      <c r="BJ16" s="9"/>
      <c r="BK16" s="9"/>
      <c r="BL16" s="9"/>
      <c r="BM16" s="9"/>
      <c r="BN16" s="9"/>
      <c r="BO16" s="9"/>
      <c r="BP16" s="9"/>
      <c r="BQ16" s="9"/>
      <c r="BR16" s="9"/>
      <c r="BS16" s="9"/>
      <c r="BT16" s="9"/>
      <c r="BU16" s="9"/>
      <c r="BV16" s="9">
        <v>1</v>
      </c>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v>1</v>
      </c>
      <c r="DW16" s="9"/>
      <c r="DX16" s="9"/>
      <c r="DY16" s="9"/>
      <c r="DZ16" s="9"/>
      <c r="EA16" s="9"/>
      <c r="EB16" s="9"/>
      <c r="EC16" s="9"/>
      <c r="ED16" s="9"/>
      <c r="EE16" s="9">
        <v>3</v>
      </c>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v>1</v>
      </c>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v>1</v>
      </c>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v>1</v>
      </c>
      <c r="IJ16" s="9"/>
      <c r="IK16" s="9"/>
      <c r="IL16" s="9"/>
      <c r="IM16" s="9"/>
      <c r="IN16" s="9"/>
      <c r="IO16" s="9"/>
      <c r="IP16" s="9"/>
      <c r="IQ16" s="9"/>
      <c r="IR16" s="9"/>
      <c r="IS16" s="9"/>
      <c r="IT16" s="9"/>
      <c r="IU16" s="9"/>
      <c r="IV16" s="9"/>
      <c r="IW16" s="9"/>
      <c r="IX16" s="9"/>
      <c r="IY16" s="9"/>
      <c r="IZ16" s="9"/>
      <c r="JA16" s="9"/>
      <c r="JB16" s="9"/>
      <c r="JC16" s="9"/>
      <c r="JD16" s="9">
        <v>1</v>
      </c>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v>1</v>
      </c>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v>1</v>
      </c>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v>1</v>
      </c>
      <c r="NL16" s="9"/>
      <c r="NM16" s="9"/>
      <c r="NN16" s="9"/>
      <c r="NO16" s="9"/>
      <c r="NP16" s="9"/>
      <c r="NQ16" s="9">
        <v>16</v>
      </c>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row>
    <row r="17" spans="1:727" x14ac:dyDescent="0.25">
      <c r="A17" s="3" t="s">
        <v>773</v>
      </c>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v>1</v>
      </c>
      <c r="AT17" s="9"/>
      <c r="AU17" s="9"/>
      <c r="AV17" s="9"/>
      <c r="AW17" s="9"/>
      <c r="AX17" s="9"/>
      <c r="AY17" s="9"/>
      <c r="AZ17" s="9"/>
      <c r="BA17" s="9"/>
      <c r="BB17" s="9"/>
      <c r="BC17" s="9"/>
      <c r="BD17" s="9"/>
      <c r="BE17" s="9"/>
      <c r="BF17" s="9"/>
      <c r="BG17" s="9"/>
      <c r="BH17" s="9"/>
      <c r="BI17" s="9"/>
      <c r="BJ17" s="9"/>
      <c r="BK17" s="9"/>
      <c r="BL17" s="9"/>
      <c r="BM17" s="9"/>
      <c r="BN17" s="9"/>
      <c r="BO17" s="9"/>
      <c r="BP17" s="9">
        <v>1</v>
      </c>
      <c r="BQ17" s="9"/>
      <c r="BR17" s="9"/>
      <c r="BS17" s="9"/>
      <c r="BT17" s="9"/>
      <c r="BU17" s="9"/>
      <c r="BV17" s="9"/>
      <c r="BW17" s="9"/>
      <c r="BX17" s="9"/>
      <c r="BY17" s="9"/>
      <c r="BZ17" s="9">
        <v>1</v>
      </c>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v>1</v>
      </c>
      <c r="DA17" s="9"/>
      <c r="DB17" s="9"/>
      <c r="DC17" s="9"/>
      <c r="DD17" s="9"/>
      <c r="DE17" s="9"/>
      <c r="DF17" s="9"/>
      <c r="DG17" s="9"/>
      <c r="DH17" s="9"/>
      <c r="DI17" s="9"/>
      <c r="DJ17" s="9"/>
      <c r="DK17" s="9"/>
      <c r="DL17" s="9"/>
      <c r="DM17" s="9"/>
      <c r="DN17" s="9">
        <v>1</v>
      </c>
      <c r="DO17" s="9"/>
      <c r="DP17" s="9">
        <v>2</v>
      </c>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v>1</v>
      </c>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v>1</v>
      </c>
      <c r="KK17" s="9"/>
      <c r="KL17" s="9"/>
      <c r="KM17" s="9"/>
      <c r="KN17" s="9">
        <v>1</v>
      </c>
      <c r="KO17" s="9"/>
      <c r="KP17" s="9"/>
      <c r="KQ17" s="9"/>
      <c r="KR17" s="9"/>
      <c r="KS17" s="9"/>
      <c r="KT17" s="9"/>
      <c r="KU17" s="9"/>
      <c r="KV17" s="9"/>
      <c r="KW17" s="9"/>
      <c r="KX17" s="9"/>
      <c r="KY17" s="9"/>
      <c r="KZ17" s="9"/>
      <c r="LA17" s="9"/>
      <c r="LB17" s="9"/>
      <c r="LC17" s="9"/>
      <c r="LD17" s="9"/>
      <c r="LE17" s="9"/>
      <c r="LF17" s="9"/>
      <c r="LG17" s="9"/>
      <c r="LH17" s="9">
        <v>1</v>
      </c>
      <c r="LI17" s="9"/>
      <c r="LJ17" s="9"/>
      <c r="LK17" s="9"/>
      <c r="LL17" s="9"/>
      <c r="LM17" s="9"/>
      <c r="LN17" s="9"/>
      <c r="LO17" s="9"/>
      <c r="LP17" s="9">
        <v>1</v>
      </c>
      <c r="LQ17" s="9"/>
      <c r="LR17" s="9"/>
      <c r="LS17" s="9"/>
      <c r="LT17" s="9"/>
      <c r="LU17" s="9"/>
      <c r="LV17" s="9"/>
      <c r="LW17" s="9"/>
      <c r="LX17" s="9"/>
      <c r="LY17" s="9"/>
      <c r="LZ17" s="9"/>
      <c r="MA17" s="9"/>
      <c r="MB17" s="9"/>
      <c r="MC17" s="9"/>
      <c r="MD17" s="9">
        <v>1</v>
      </c>
      <c r="ME17" s="9"/>
      <c r="MF17" s="9"/>
      <c r="MG17" s="9">
        <v>1</v>
      </c>
      <c r="MH17" s="9"/>
      <c r="MI17" s="9"/>
      <c r="MJ17" s="9"/>
      <c r="MK17" s="9"/>
      <c r="ML17" s="9"/>
      <c r="MM17" s="9"/>
      <c r="MN17" s="9"/>
      <c r="MO17" s="9"/>
      <c r="MP17" s="9"/>
      <c r="MQ17" s="9"/>
      <c r="MR17" s="9"/>
      <c r="MS17" s="9"/>
      <c r="MT17" s="9"/>
      <c r="MU17" s="9"/>
      <c r="MV17" s="9">
        <v>1</v>
      </c>
      <c r="MW17" s="9"/>
      <c r="MX17" s="9"/>
      <c r="MY17" s="9">
        <v>1</v>
      </c>
      <c r="MZ17" s="9"/>
      <c r="NA17" s="9"/>
      <c r="NB17" s="9"/>
      <c r="NC17" s="9"/>
      <c r="ND17" s="9"/>
      <c r="NE17" s="9"/>
      <c r="NF17" s="9"/>
      <c r="NG17" s="9"/>
      <c r="NH17" s="9"/>
      <c r="NI17" s="9"/>
      <c r="NJ17" s="9"/>
      <c r="NK17" s="9"/>
      <c r="NL17" s="9"/>
      <c r="NM17" s="9"/>
      <c r="NN17" s="9"/>
      <c r="NO17" s="9"/>
      <c r="NP17" s="9"/>
      <c r="NQ17" s="9">
        <v>16</v>
      </c>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row>
    <row r="18" spans="1:727" x14ac:dyDescent="0.25">
      <c r="A18" s="3" t="s">
        <v>202</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v>1</v>
      </c>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v>1</v>
      </c>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v>1</v>
      </c>
      <c r="MT18" s="9"/>
      <c r="MU18" s="9"/>
      <c r="MV18" s="9"/>
      <c r="MW18" s="9"/>
      <c r="MX18" s="9"/>
      <c r="MY18" s="9"/>
      <c r="MZ18" s="9"/>
      <c r="NA18" s="9"/>
      <c r="NB18" s="9"/>
      <c r="NC18" s="9"/>
      <c r="ND18" s="9"/>
      <c r="NE18" s="9"/>
      <c r="NF18" s="9"/>
      <c r="NG18" s="9"/>
      <c r="NH18" s="9"/>
      <c r="NI18" s="9"/>
      <c r="NJ18" s="9"/>
      <c r="NK18" s="9"/>
      <c r="NL18" s="9"/>
      <c r="NM18" s="9"/>
      <c r="NN18" s="9"/>
      <c r="NO18" s="9"/>
      <c r="NP18" s="9"/>
      <c r="NQ18" s="9">
        <v>3</v>
      </c>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row>
    <row r="19" spans="1:727" x14ac:dyDescent="0.25">
      <c r="A19" s="3" t="s">
        <v>129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v>1</v>
      </c>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v>1</v>
      </c>
      <c r="NF19" s="9"/>
      <c r="NG19" s="9"/>
      <c r="NH19" s="9"/>
      <c r="NI19" s="9"/>
      <c r="NJ19" s="9"/>
      <c r="NK19" s="9"/>
      <c r="NL19" s="9"/>
      <c r="NM19" s="9">
        <v>1</v>
      </c>
      <c r="NN19" s="9"/>
      <c r="NO19" s="9"/>
      <c r="NP19" s="9"/>
      <c r="NQ19" s="9">
        <v>3</v>
      </c>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row>
    <row r="20" spans="1:727" x14ac:dyDescent="0.25">
      <c r="A20" s="3" t="s">
        <v>284</v>
      </c>
      <c r="B20" s="9"/>
      <c r="C20" s="9"/>
      <c r="D20" s="9"/>
      <c r="E20" s="9"/>
      <c r="F20" s="9"/>
      <c r="G20" s="9"/>
      <c r="H20" s="9"/>
      <c r="I20" s="9"/>
      <c r="J20" s="9"/>
      <c r="K20" s="9"/>
      <c r="L20" s="9"/>
      <c r="M20" s="9"/>
      <c r="N20" s="9"/>
      <c r="O20" s="9"/>
      <c r="P20" s="9"/>
      <c r="Q20" s="9"/>
      <c r="R20" s="9"/>
      <c r="S20" s="9"/>
      <c r="T20" s="9">
        <v>1</v>
      </c>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v>4</v>
      </c>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v>1</v>
      </c>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v>1</v>
      </c>
      <c r="IW20" s="9"/>
      <c r="IX20" s="9"/>
      <c r="IY20" s="9"/>
      <c r="IZ20" s="9">
        <v>2</v>
      </c>
      <c r="JA20" s="9"/>
      <c r="JB20" s="9">
        <v>1</v>
      </c>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v>3</v>
      </c>
      <c r="NG20" s="9"/>
      <c r="NH20" s="9"/>
      <c r="NI20" s="9"/>
      <c r="NJ20" s="9"/>
      <c r="NK20" s="9"/>
      <c r="NL20" s="9"/>
      <c r="NM20" s="9"/>
      <c r="NN20" s="9"/>
      <c r="NO20" s="9"/>
      <c r="NP20" s="9"/>
      <c r="NQ20" s="9">
        <v>13</v>
      </c>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row>
    <row r="21" spans="1:727" x14ac:dyDescent="0.25">
      <c r="A21" s="3" t="s">
        <v>449</v>
      </c>
      <c r="B21" s="9"/>
      <c r="C21" s="9"/>
      <c r="D21" s="9"/>
      <c r="E21" s="9"/>
      <c r="F21" s="9"/>
      <c r="G21" s="9"/>
      <c r="H21" s="9"/>
      <c r="I21" s="9"/>
      <c r="J21" s="9"/>
      <c r="K21" s="9"/>
      <c r="L21" s="9"/>
      <c r="M21" s="9"/>
      <c r="N21" s="9"/>
      <c r="O21" s="9"/>
      <c r="P21" s="9"/>
      <c r="Q21" s="9"/>
      <c r="R21" s="9"/>
      <c r="S21" s="9"/>
      <c r="T21" s="9"/>
      <c r="U21" s="9"/>
      <c r="V21" s="9"/>
      <c r="W21" s="9"/>
      <c r="X21" s="9"/>
      <c r="Y21" s="9"/>
      <c r="Z21" s="9"/>
      <c r="AA21" s="9"/>
      <c r="AB21" s="9">
        <v>1</v>
      </c>
      <c r="AC21" s="9"/>
      <c r="AD21" s="9"/>
      <c r="AE21" s="9"/>
      <c r="AF21" s="9"/>
      <c r="AG21" s="9"/>
      <c r="AH21" s="9"/>
      <c r="AI21" s="9"/>
      <c r="AJ21" s="9"/>
      <c r="AK21" s="9"/>
      <c r="AL21" s="9"/>
      <c r="AM21" s="9"/>
      <c r="AN21" s="9">
        <v>1</v>
      </c>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v>1</v>
      </c>
      <c r="FX21" s="9"/>
      <c r="FY21" s="9"/>
      <c r="FZ21" s="9"/>
      <c r="GA21" s="9"/>
      <c r="GB21" s="9"/>
      <c r="GC21" s="9"/>
      <c r="GD21" s="9"/>
      <c r="GE21" s="9"/>
      <c r="GF21" s="9"/>
      <c r="GG21" s="9"/>
      <c r="GH21" s="9"/>
      <c r="GI21" s="9"/>
      <c r="GJ21" s="9"/>
      <c r="GK21" s="9"/>
      <c r="GL21" s="9"/>
      <c r="GM21" s="9"/>
      <c r="GN21" s="9"/>
      <c r="GO21" s="9"/>
      <c r="GP21" s="9"/>
      <c r="GQ21" s="9"/>
      <c r="GR21" s="9">
        <v>1</v>
      </c>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v>4</v>
      </c>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row>
    <row r="22" spans="1:727" x14ac:dyDescent="0.25">
      <c r="A22" s="3" t="s">
        <v>190</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v>2</v>
      </c>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v>1</v>
      </c>
      <c r="HW22" s="9"/>
      <c r="HX22" s="9"/>
      <c r="HY22" s="9"/>
      <c r="HZ22" s="9">
        <v>1</v>
      </c>
      <c r="IA22" s="9"/>
      <c r="IB22" s="9"/>
      <c r="IC22" s="9">
        <v>1</v>
      </c>
      <c r="ID22" s="9"/>
      <c r="IE22" s="9"/>
      <c r="IF22" s="9"/>
      <c r="IG22" s="9"/>
      <c r="IH22" s="9">
        <v>1</v>
      </c>
      <c r="II22" s="9"/>
      <c r="IJ22" s="9"/>
      <c r="IK22" s="9">
        <v>1</v>
      </c>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v>2</v>
      </c>
      <c r="MQ22" s="9">
        <v>1</v>
      </c>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v>10</v>
      </c>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row>
    <row r="23" spans="1:727" x14ac:dyDescent="0.25">
      <c r="A23" s="3" t="s">
        <v>147</v>
      </c>
      <c r="B23" s="9"/>
      <c r="C23" s="9"/>
      <c r="D23" s="9">
        <v>1</v>
      </c>
      <c r="E23" s="9"/>
      <c r="F23" s="9"/>
      <c r="G23" s="9"/>
      <c r="H23" s="9">
        <v>1</v>
      </c>
      <c r="I23" s="9"/>
      <c r="J23" s="9"/>
      <c r="K23" s="9"/>
      <c r="L23" s="9">
        <v>1</v>
      </c>
      <c r="M23" s="9"/>
      <c r="N23" s="9"/>
      <c r="O23" s="9"/>
      <c r="P23" s="9"/>
      <c r="Q23" s="9"/>
      <c r="R23" s="9"/>
      <c r="S23" s="9"/>
      <c r="T23" s="9"/>
      <c r="U23" s="9"/>
      <c r="V23" s="9"/>
      <c r="W23" s="9"/>
      <c r="X23" s="9"/>
      <c r="Y23" s="9"/>
      <c r="Z23" s="9"/>
      <c r="AA23" s="9"/>
      <c r="AB23" s="9"/>
      <c r="AC23" s="9"/>
      <c r="AD23" s="9"/>
      <c r="AE23" s="9"/>
      <c r="AF23" s="9">
        <v>2</v>
      </c>
      <c r="AG23" s="9"/>
      <c r="AH23" s="9"/>
      <c r="AI23" s="9">
        <v>1</v>
      </c>
      <c r="AJ23" s="9"/>
      <c r="AK23" s="9"/>
      <c r="AL23" s="9"/>
      <c r="AM23" s="9"/>
      <c r="AN23" s="9"/>
      <c r="AO23" s="9"/>
      <c r="AP23" s="9"/>
      <c r="AQ23" s="9"/>
      <c r="AR23" s="9"/>
      <c r="AS23" s="9"/>
      <c r="AT23" s="9"/>
      <c r="AU23" s="9"/>
      <c r="AV23" s="9"/>
      <c r="AW23" s="9"/>
      <c r="AX23" s="9"/>
      <c r="AY23" s="9"/>
      <c r="AZ23" s="9"/>
      <c r="BA23" s="9"/>
      <c r="BB23" s="9"/>
      <c r="BC23" s="9"/>
      <c r="BD23" s="9"/>
      <c r="BE23" s="9"/>
      <c r="BF23" s="9"/>
      <c r="BG23" s="9"/>
      <c r="BH23" s="9">
        <v>1</v>
      </c>
      <c r="BI23" s="9"/>
      <c r="BJ23" s="9"/>
      <c r="BK23" s="9"/>
      <c r="BL23" s="9"/>
      <c r="BM23" s="9"/>
      <c r="BN23" s="9"/>
      <c r="BO23" s="9"/>
      <c r="BP23" s="9"/>
      <c r="BQ23" s="9"/>
      <c r="BR23" s="9">
        <v>1</v>
      </c>
      <c r="BS23" s="9"/>
      <c r="BT23" s="9"/>
      <c r="BU23" s="9"/>
      <c r="BV23" s="9"/>
      <c r="BW23" s="9"/>
      <c r="BX23" s="9"/>
      <c r="BY23" s="9"/>
      <c r="BZ23" s="9"/>
      <c r="CA23" s="9"/>
      <c r="CB23" s="9"/>
      <c r="CC23" s="9"/>
      <c r="CD23" s="9"/>
      <c r="CE23" s="9"/>
      <c r="CF23" s="9"/>
      <c r="CG23" s="9"/>
      <c r="CH23" s="9"/>
      <c r="CI23" s="9"/>
      <c r="CJ23" s="9"/>
      <c r="CK23" s="9"/>
      <c r="CL23" s="9"/>
      <c r="CM23" s="9"/>
      <c r="CN23" s="9"/>
      <c r="CO23" s="9"/>
      <c r="CP23" s="9">
        <v>1</v>
      </c>
      <c r="CQ23" s="9"/>
      <c r="CR23" s="9"/>
      <c r="CS23" s="9"/>
      <c r="CT23" s="9"/>
      <c r="CU23" s="9"/>
      <c r="CV23" s="9"/>
      <c r="CW23" s="9"/>
      <c r="CX23" s="9"/>
      <c r="CY23" s="9"/>
      <c r="CZ23" s="9"/>
      <c r="DA23" s="9">
        <v>1</v>
      </c>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v>5</v>
      </c>
      <c r="EF23" s="9"/>
      <c r="EG23" s="9"/>
      <c r="EH23" s="9">
        <v>1</v>
      </c>
      <c r="EI23" s="9"/>
      <c r="EJ23" s="9">
        <v>1</v>
      </c>
      <c r="EK23" s="9">
        <v>1</v>
      </c>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v>1</v>
      </c>
      <c r="FT23" s="9"/>
      <c r="FU23" s="9"/>
      <c r="FV23" s="9">
        <v>1</v>
      </c>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v>2</v>
      </c>
      <c r="HA23" s="9"/>
      <c r="HB23" s="9"/>
      <c r="HC23" s="9"/>
      <c r="HD23" s="9">
        <v>1</v>
      </c>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v>1</v>
      </c>
      <c r="JR23" s="9"/>
      <c r="JS23" s="9"/>
      <c r="JT23" s="9"/>
      <c r="JU23" s="9"/>
      <c r="JV23" s="9"/>
      <c r="JW23" s="9"/>
      <c r="JX23" s="9"/>
      <c r="JY23" s="9"/>
      <c r="JZ23" s="9"/>
      <c r="KA23" s="9"/>
      <c r="KB23" s="9"/>
      <c r="KC23" s="9"/>
      <c r="KD23" s="9"/>
      <c r="KE23" s="9"/>
      <c r="KF23" s="9"/>
      <c r="KG23" s="9"/>
      <c r="KH23" s="9">
        <v>1</v>
      </c>
      <c r="KI23" s="9"/>
      <c r="KJ23" s="9"/>
      <c r="KK23" s="9"/>
      <c r="KL23" s="9"/>
      <c r="KM23" s="9"/>
      <c r="KN23" s="9"/>
      <c r="KO23" s="9"/>
      <c r="KP23" s="9"/>
      <c r="KQ23" s="9"/>
      <c r="KR23" s="9"/>
      <c r="KS23" s="9"/>
      <c r="KT23" s="9"/>
      <c r="KU23" s="9"/>
      <c r="KV23" s="9"/>
      <c r="KW23" s="9"/>
      <c r="KX23" s="9"/>
      <c r="KY23" s="9">
        <v>1</v>
      </c>
      <c r="KZ23" s="9"/>
      <c r="LA23" s="9"/>
      <c r="LB23" s="9"/>
      <c r="LC23" s="9"/>
      <c r="LD23" s="9"/>
      <c r="LE23" s="9"/>
      <c r="LF23" s="9"/>
      <c r="LG23" s="9"/>
      <c r="LH23" s="9"/>
      <c r="LI23" s="9">
        <v>1</v>
      </c>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v>1</v>
      </c>
      <c r="MZ23" s="9"/>
      <c r="NA23" s="9"/>
      <c r="NB23" s="9"/>
      <c r="NC23" s="9"/>
      <c r="ND23" s="9"/>
      <c r="NE23" s="9"/>
      <c r="NF23" s="9"/>
      <c r="NG23" s="9"/>
      <c r="NH23" s="9"/>
      <c r="NI23" s="9"/>
      <c r="NJ23" s="9"/>
      <c r="NK23" s="9"/>
      <c r="NL23" s="9"/>
      <c r="NM23" s="9"/>
      <c r="NN23" s="9"/>
      <c r="NO23" s="9"/>
      <c r="NP23" s="9"/>
      <c r="NQ23" s="9">
        <v>28</v>
      </c>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row>
    <row r="24" spans="1:727" x14ac:dyDescent="0.25">
      <c r="A24" s="3" t="s">
        <v>312</v>
      </c>
      <c r="B24" s="9"/>
      <c r="C24" s="9"/>
      <c r="D24" s="9"/>
      <c r="E24" s="9"/>
      <c r="F24" s="9"/>
      <c r="G24" s="9"/>
      <c r="H24" s="9"/>
      <c r="I24" s="9"/>
      <c r="J24" s="9"/>
      <c r="K24" s="9"/>
      <c r="L24" s="9"/>
      <c r="M24" s="9"/>
      <c r="N24" s="9"/>
      <c r="O24" s="9"/>
      <c r="P24" s="9"/>
      <c r="Q24" s="9"/>
      <c r="R24" s="9"/>
      <c r="S24" s="9"/>
      <c r="T24" s="9"/>
      <c r="U24" s="9"/>
      <c r="V24" s="9"/>
      <c r="W24" s="9"/>
      <c r="X24" s="9">
        <v>1</v>
      </c>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v>2</v>
      </c>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v>1</v>
      </c>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v>1</v>
      </c>
      <c r="KQ24" s="9"/>
      <c r="KR24" s="9"/>
      <c r="KS24" s="9"/>
      <c r="KT24" s="9">
        <v>1</v>
      </c>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v>2</v>
      </c>
      <c r="MW24" s="9"/>
      <c r="MX24" s="9"/>
      <c r="MY24" s="9"/>
      <c r="MZ24" s="9"/>
      <c r="NA24" s="9"/>
      <c r="NB24" s="9"/>
      <c r="NC24" s="9"/>
      <c r="ND24" s="9"/>
      <c r="NE24" s="9"/>
      <c r="NF24" s="9"/>
      <c r="NG24" s="9"/>
      <c r="NH24" s="9"/>
      <c r="NI24" s="9">
        <v>2</v>
      </c>
      <c r="NJ24" s="9"/>
      <c r="NK24" s="9"/>
      <c r="NL24" s="9"/>
      <c r="NM24" s="9"/>
      <c r="NN24" s="9"/>
      <c r="NO24" s="9"/>
      <c r="NP24" s="9"/>
      <c r="NQ24" s="9">
        <v>10</v>
      </c>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row>
    <row r="25" spans="1:727" x14ac:dyDescent="0.25">
      <c r="A25" s="3" t="s">
        <v>215</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v>1</v>
      </c>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v>1</v>
      </c>
      <c r="CW25" s="9"/>
      <c r="CX25" s="9"/>
      <c r="CY25" s="9">
        <v>1</v>
      </c>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v>1</v>
      </c>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v>1</v>
      </c>
      <c r="LF25" s="9"/>
      <c r="LG25" s="9"/>
      <c r="LH25" s="9">
        <v>1</v>
      </c>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v>1</v>
      </c>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v>7</v>
      </c>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row>
    <row r="26" spans="1:727" x14ac:dyDescent="0.25">
      <c r="A26" s="3" t="s">
        <v>256</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v>1</v>
      </c>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v>1</v>
      </c>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row>
    <row r="27" spans="1:727" x14ac:dyDescent="0.25">
      <c r="A27" s="3" t="s">
        <v>265</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v>1</v>
      </c>
      <c r="CD27" s="9"/>
      <c r="CE27" s="9"/>
      <c r="CF27" s="9"/>
      <c r="CG27" s="9">
        <v>1</v>
      </c>
      <c r="CH27" s="9"/>
      <c r="CI27" s="9"/>
      <c r="CJ27" s="9"/>
      <c r="CK27" s="9"/>
      <c r="CL27" s="9"/>
      <c r="CM27" s="9"/>
      <c r="CN27" s="9"/>
      <c r="CO27" s="9"/>
      <c r="CP27" s="9"/>
      <c r="CQ27" s="9"/>
      <c r="CR27" s="9"/>
      <c r="CS27" s="9"/>
      <c r="CT27" s="9"/>
      <c r="CU27" s="9"/>
      <c r="CV27" s="9"/>
      <c r="CW27" s="9"/>
      <c r="CX27" s="9"/>
      <c r="CY27" s="9"/>
      <c r="CZ27" s="9"/>
      <c r="DA27" s="9"/>
      <c r="DB27" s="9"/>
      <c r="DC27" s="9"/>
      <c r="DD27" s="9">
        <v>1</v>
      </c>
      <c r="DE27" s="9"/>
      <c r="DF27" s="9"/>
      <c r="DG27" s="9"/>
      <c r="DH27" s="9"/>
      <c r="DI27" s="9"/>
      <c r="DJ27" s="9">
        <v>1</v>
      </c>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v>1</v>
      </c>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v>1</v>
      </c>
      <c r="LM27" s="9"/>
      <c r="LN27" s="9"/>
      <c r="LO27" s="9"/>
      <c r="LP27" s="9">
        <v>1</v>
      </c>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v>7</v>
      </c>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row>
    <row r="28" spans="1:727" x14ac:dyDescent="0.25">
      <c r="A28" s="3" t="s">
        <v>158</v>
      </c>
      <c r="B28" s="9"/>
      <c r="C28" s="9"/>
      <c r="D28" s="9"/>
      <c r="E28" s="9"/>
      <c r="F28" s="9"/>
      <c r="G28" s="9"/>
      <c r="H28" s="9">
        <v>1</v>
      </c>
      <c r="I28" s="9"/>
      <c r="J28" s="9"/>
      <c r="K28" s="9"/>
      <c r="L28" s="9">
        <v>1</v>
      </c>
      <c r="M28" s="9"/>
      <c r="N28" s="9"/>
      <c r="O28" s="9"/>
      <c r="P28" s="9">
        <v>1</v>
      </c>
      <c r="Q28" s="9"/>
      <c r="R28" s="9"/>
      <c r="S28" s="9"/>
      <c r="T28" s="9"/>
      <c r="U28" s="9"/>
      <c r="V28" s="9"/>
      <c r="W28" s="9"/>
      <c r="X28" s="9"/>
      <c r="Y28" s="9"/>
      <c r="Z28" s="9"/>
      <c r="AA28" s="9"/>
      <c r="AB28" s="9"/>
      <c r="AC28" s="9"/>
      <c r="AD28" s="9"/>
      <c r="AE28" s="9"/>
      <c r="AF28" s="9">
        <v>2</v>
      </c>
      <c r="AG28" s="9"/>
      <c r="AH28" s="9">
        <v>1</v>
      </c>
      <c r="AI28" s="9"/>
      <c r="AJ28" s="9">
        <v>1</v>
      </c>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v>1</v>
      </c>
      <c r="CS28" s="9"/>
      <c r="CT28" s="9">
        <v>1</v>
      </c>
      <c r="CU28" s="9"/>
      <c r="CV28" s="9"/>
      <c r="CW28" s="9"/>
      <c r="CX28" s="9"/>
      <c r="CY28" s="9"/>
      <c r="CZ28" s="9"/>
      <c r="DA28" s="9"/>
      <c r="DB28" s="9"/>
      <c r="DC28" s="9"/>
      <c r="DD28" s="9"/>
      <c r="DE28" s="9"/>
      <c r="DF28" s="9"/>
      <c r="DG28" s="9"/>
      <c r="DH28" s="9"/>
      <c r="DI28" s="9"/>
      <c r="DJ28" s="9"/>
      <c r="DK28" s="9"/>
      <c r="DL28" s="9"/>
      <c r="DM28" s="9"/>
      <c r="DN28" s="9"/>
      <c r="DO28" s="9"/>
      <c r="DP28" s="9">
        <v>1</v>
      </c>
      <c r="DQ28" s="9"/>
      <c r="DR28" s="9"/>
      <c r="DS28" s="9"/>
      <c r="DT28" s="9"/>
      <c r="DU28" s="9">
        <v>1</v>
      </c>
      <c r="DV28" s="9"/>
      <c r="DW28" s="9"/>
      <c r="DX28" s="9"/>
      <c r="DY28" s="9"/>
      <c r="DZ28" s="9"/>
      <c r="EA28" s="9"/>
      <c r="EB28" s="9"/>
      <c r="EC28" s="9"/>
      <c r="ED28" s="9"/>
      <c r="EE28" s="9">
        <v>7</v>
      </c>
      <c r="EF28" s="9"/>
      <c r="EG28" s="9"/>
      <c r="EH28" s="9">
        <v>4</v>
      </c>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v>1</v>
      </c>
      <c r="FL28" s="9"/>
      <c r="FM28" s="9"/>
      <c r="FN28" s="9"/>
      <c r="FO28" s="9">
        <v>1</v>
      </c>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v>1</v>
      </c>
      <c r="GS28" s="9"/>
      <c r="GT28" s="9"/>
      <c r="GU28" s="9"/>
      <c r="GV28" s="9"/>
      <c r="GW28" s="9"/>
      <c r="GX28" s="9"/>
      <c r="GY28" s="9"/>
      <c r="GZ28" s="9">
        <v>2</v>
      </c>
      <c r="HA28" s="9"/>
      <c r="HB28" s="9"/>
      <c r="HC28" s="9"/>
      <c r="HD28" s="9">
        <v>2</v>
      </c>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v>1</v>
      </c>
      <c r="MF28" s="9"/>
      <c r="MG28" s="9"/>
      <c r="MH28" s="9"/>
      <c r="MI28" s="9">
        <v>1</v>
      </c>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v>31</v>
      </c>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row>
    <row r="29" spans="1:727" x14ac:dyDescent="0.25">
      <c r="A29" s="3" t="s">
        <v>253</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v>1</v>
      </c>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v>1</v>
      </c>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row>
    <row r="30" spans="1:727" x14ac:dyDescent="0.25">
      <c r="A30" s="3" t="s">
        <v>160</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v>1</v>
      </c>
      <c r="EM30" s="9">
        <v>1</v>
      </c>
      <c r="EN30" s="9">
        <v>1</v>
      </c>
      <c r="EO30" s="9"/>
      <c r="EP30" s="9"/>
      <c r="EQ30" s="9"/>
      <c r="ER30" s="9"/>
      <c r="ES30" s="9"/>
      <c r="ET30" s="9"/>
      <c r="EU30" s="9"/>
      <c r="EV30" s="9"/>
      <c r="EW30" s="9"/>
      <c r="EX30" s="9">
        <v>1</v>
      </c>
      <c r="EY30" s="9"/>
      <c r="EZ30" s="9">
        <v>1</v>
      </c>
      <c r="FA30" s="9">
        <v>1</v>
      </c>
      <c r="FB30" s="9"/>
      <c r="FC30" s="9"/>
      <c r="FD30" s="9"/>
      <c r="FE30" s="9">
        <v>1</v>
      </c>
      <c r="FF30" s="9"/>
      <c r="FG30" s="9">
        <v>1</v>
      </c>
      <c r="FH30" s="9"/>
      <c r="FI30" s="9"/>
      <c r="FJ30" s="9"/>
      <c r="FK30" s="9"/>
      <c r="FL30" s="9"/>
      <c r="FM30" s="9"/>
      <c r="FN30" s="9">
        <v>1</v>
      </c>
      <c r="FO30" s="9">
        <v>1</v>
      </c>
      <c r="FP30" s="9"/>
      <c r="FQ30" s="9"/>
      <c r="FR30" s="9"/>
      <c r="FS30" s="9"/>
      <c r="FT30" s="9"/>
      <c r="FU30" s="9"/>
      <c r="FV30" s="9"/>
      <c r="FW30" s="9"/>
      <c r="FX30" s="9"/>
      <c r="FY30" s="9"/>
      <c r="FZ30" s="9"/>
      <c r="GA30" s="9"/>
      <c r="GB30" s="9"/>
      <c r="GC30" s="9">
        <v>1</v>
      </c>
      <c r="GD30" s="9"/>
      <c r="GE30" s="9"/>
      <c r="GF30" s="9"/>
      <c r="GG30" s="9"/>
      <c r="GH30" s="9"/>
      <c r="GI30" s="9"/>
      <c r="GJ30" s="9"/>
      <c r="GK30" s="9"/>
      <c r="GL30" s="9"/>
      <c r="GM30" s="9">
        <v>1</v>
      </c>
      <c r="GN30" s="9"/>
      <c r="GO30" s="9"/>
      <c r="GP30" s="9"/>
      <c r="GQ30" s="9"/>
      <c r="GR30" s="9"/>
      <c r="GS30" s="9"/>
      <c r="GT30" s="9"/>
      <c r="GU30" s="9">
        <v>1</v>
      </c>
      <c r="GV30" s="9"/>
      <c r="GW30" s="9"/>
      <c r="GX30" s="9">
        <v>1</v>
      </c>
      <c r="GY30" s="9"/>
      <c r="GZ30" s="9">
        <v>1</v>
      </c>
      <c r="HA30" s="9"/>
      <c r="HB30" s="9"/>
      <c r="HC30" s="9"/>
      <c r="HD30" s="9">
        <v>2</v>
      </c>
      <c r="HE30" s="9"/>
      <c r="HF30" s="9"/>
      <c r="HG30" s="9"/>
      <c r="HH30" s="9"/>
      <c r="HI30" s="9"/>
      <c r="HJ30" s="9"/>
      <c r="HK30" s="9"/>
      <c r="HL30" s="9"/>
      <c r="HM30" s="9"/>
      <c r="HN30" s="9"/>
      <c r="HO30" s="9"/>
      <c r="HP30" s="9"/>
      <c r="HQ30" s="9"/>
      <c r="HR30" s="9"/>
      <c r="HS30" s="9"/>
      <c r="HT30" s="9"/>
      <c r="HU30" s="9"/>
      <c r="HV30" s="9"/>
      <c r="HW30" s="9"/>
      <c r="HX30" s="9"/>
      <c r="HY30" s="9"/>
      <c r="HZ30" s="9"/>
      <c r="IA30" s="9"/>
      <c r="IB30" s="9">
        <v>1</v>
      </c>
      <c r="IC30" s="9"/>
      <c r="ID30" s="9"/>
      <c r="IE30" s="9"/>
      <c r="IF30" s="9"/>
      <c r="IG30" s="9"/>
      <c r="IH30" s="9"/>
      <c r="II30" s="9"/>
      <c r="IJ30" s="9">
        <v>1</v>
      </c>
      <c r="IK30" s="9"/>
      <c r="IL30" s="9">
        <v>1</v>
      </c>
      <c r="IM30" s="9">
        <v>1</v>
      </c>
      <c r="IN30" s="9">
        <v>1</v>
      </c>
      <c r="IO30" s="9"/>
      <c r="IP30" s="9"/>
      <c r="IQ30" s="9"/>
      <c r="IR30" s="9"/>
      <c r="IS30" s="9">
        <v>1</v>
      </c>
      <c r="IT30" s="9">
        <v>1</v>
      </c>
      <c r="IU30" s="9"/>
      <c r="IV30" s="9"/>
      <c r="IW30" s="9"/>
      <c r="IX30" s="9"/>
      <c r="IY30" s="9"/>
      <c r="IZ30" s="9">
        <v>1</v>
      </c>
      <c r="JA30" s="9"/>
      <c r="JB30" s="9"/>
      <c r="JC30" s="9"/>
      <c r="JD30" s="9">
        <v>1</v>
      </c>
      <c r="JE30" s="9"/>
      <c r="JF30" s="9"/>
      <c r="JG30" s="9"/>
      <c r="JH30" s="9">
        <v>1</v>
      </c>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v>1</v>
      </c>
      <c r="KQ30" s="9"/>
      <c r="KR30" s="9"/>
      <c r="KS30" s="9"/>
      <c r="KT30" s="9"/>
      <c r="KU30" s="9">
        <v>1</v>
      </c>
      <c r="KV30" s="9"/>
      <c r="KW30" s="9"/>
      <c r="KX30" s="9"/>
      <c r="KY30" s="9"/>
      <c r="KZ30" s="9"/>
      <c r="LA30" s="9"/>
      <c r="LB30" s="9"/>
      <c r="LC30" s="9"/>
      <c r="LD30" s="9"/>
      <c r="LE30" s="9"/>
      <c r="LF30" s="9"/>
      <c r="LG30" s="9"/>
      <c r="LH30" s="9"/>
      <c r="LI30" s="9"/>
      <c r="LJ30" s="9"/>
      <c r="LK30" s="9">
        <v>1</v>
      </c>
      <c r="LL30" s="9"/>
      <c r="LM30" s="9"/>
      <c r="LN30" s="9"/>
      <c r="LO30" s="9"/>
      <c r="LP30" s="9"/>
      <c r="LQ30" s="9"/>
      <c r="LR30" s="9"/>
      <c r="LS30" s="9"/>
      <c r="LT30" s="9"/>
      <c r="LU30" s="9">
        <v>1</v>
      </c>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v>31</v>
      </c>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row>
    <row r="31" spans="1:727" x14ac:dyDescent="0.25">
      <c r="A31" s="3" t="s">
        <v>187</v>
      </c>
      <c r="B31" s="9"/>
      <c r="C31" s="9"/>
      <c r="D31" s="9">
        <v>3</v>
      </c>
      <c r="E31" s="9"/>
      <c r="F31" s="9"/>
      <c r="G31" s="9"/>
      <c r="H31" s="9"/>
      <c r="I31" s="9"/>
      <c r="J31" s="9"/>
      <c r="K31" s="9"/>
      <c r="L31" s="9"/>
      <c r="M31" s="9"/>
      <c r="N31" s="9"/>
      <c r="O31" s="9"/>
      <c r="P31" s="9"/>
      <c r="Q31" s="9"/>
      <c r="R31" s="9"/>
      <c r="S31" s="9"/>
      <c r="T31" s="9"/>
      <c r="U31" s="9"/>
      <c r="V31" s="9"/>
      <c r="W31" s="9"/>
      <c r="X31" s="9"/>
      <c r="Y31" s="9"/>
      <c r="Z31" s="9"/>
      <c r="AA31" s="9"/>
      <c r="AB31" s="9">
        <v>1</v>
      </c>
      <c r="AC31" s="9"/>
      <c r="AD31" s="9"/>
      <c r="AE31" s="9"/>
      <c r="AF31" s="9"/>
      <c r="AG31" s="9"/>
      <c r="AH31" s="9"/>
      <c r="AI31" s="9"/>
      <c r="AJ31" s="9"/>
      <c r="AK31" s="9"/>
      <c r="AL31" s="9"/>
      <c r="AM31" s="9"/>
      <c r="AN31" s="9"/>
      <c r="AO31" s="9"/>
      <c r="AP31" s="9"/>
      <c r="AQ31" s="9"/>
      <c r="AR31" s="9"/>
      <c r="AS31" s="9"/>
      <c r="AT31" s="9"/>
      <c r="AU31" s="9"/>
      <c r="AV31" s="9">
        <v>1</v>
      </c>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v>1</v>
      </c>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v>1</v>
      </c>
      <c r="DC31" s="9"/>
      <c r="DD31" s="9"/>
      <c r="DE31" s="9"/>
      <c r="DF31" s="9"/>
      <c r="DG31" s="9"/>
      <c r="DH31" s="9"/>
      <c r="DI31" s="9"/>
      <c r="DJ31" s="9"/>
      <c r="DK31" s="9"/>
      <c r="DL31" s="9"/>
      <c r="DM31" s="9"/>
      <c r="DN31" s="9"/>
      <c r="DO31" s="9"/>
      <c r="DP31" s="9"/>
      <c r="DQ31" s="9"/>
      <c r="DR31" s="9"/>
      <c r="DS31" s="9"/>
      <c r="DT31" s="9"/>
      <c r="DU31" s="9"/>
      <c r="DV31" s="9"/>
      <c r="DW31" s="9"/>
      <c r="DX31" s="9">
        <v>1</v>
      </c>
      <c r="DY31" s="9"/>
      <c r="DZ31" s="9"/>
      <c r="EA31" s="9"/>
      <c r="EB31" s="9"/>
      <c r="EC31" s="9"/>
      <c r="ED31" s="9"/>
      <c r="EE31" s="9"/>
      <c r="EF31" s="9"/>
      <c r="EG31" s="9"/>
      <c r="EH31" s="9"/>
      <c r="EI31" s="9"/>
      <c r="EJ31" s="9"/>
      <c r="EK31" s="9">
        <v>1</v>
      </c>
      <c r="EL31" s="9"/>
      <c r="EM31" s="9"/>
      <c r="EN31" s="9"/>
      <c r="EO31" s="9"/>
      <c r="EP31" s="9"/>
      <c r="EQ31" s="9">
        <v>1</v>
      </c>
      <c r="ER31" s="9"/>
      <c r="ES31" s="9"/>
      <c r="ET31" s="9"/>
      <c r="EU31" s="9">
        <v>1</v>
      </c>
      <c r="EV31" s="9"/>
      <c r="EW31" s="9"/>
      <c r="EX31" s="9"/>
      <c r="EY31" s="9">
        <v>2</v>
      </c>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v>1</v>
      </c>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v>1</v>
      </c>
      <c r="HR31" s="9"/>
      <c r="HS31" s="9"/>
      <c r="HT31" s="9"/>
      <c r="HU31" s="9"/>
      <c r="HV31" s="9"/>
      <c r="HW31" s="9"/>
      <c r="HX31" s="9"/>
      <c r="HY31" s="9">
        <v>1</v>
      </c>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v>1</v>
      </c>
      <c r="KM31" s="9">
        <v>1</v>
      </c>
      <c r="KN31" s="9"/>
      <c r="KO31" s="9"/>
      <c r="KP31" s="9"/>
      <c r="KQ31" s="9"/>
      <c r="KR31" s="9">
        <v>1</v>
      </c>
      <c r="KS31" s="9"/>
      <c r="KT31" s="9">
        <v>1</v>
      </c>
      <c r="KU31" s="9"/>
      <c r="KV31" s="9">
        <v>1</v>
      </c>
      <c r="KW31" s="9"/>
      <c r="KX31" s="9"/>
      <c r="KY31" s="9"/>
      <c r="KZ31" s="9"/>
      <c r="LA31" s="9"/>
      <c r="LB31" s="9"/>
      <c r="LC31" s="9"/>
      <c r="LD31" s="9">
        <v>1</v>
      </c>
      <c r="LE31" s="9"/>
      <c r="LF31" s="9"/>
      <c r="LG31" s="9"/>
      <c r="LH31" s="9">
        <v>1</v>
      </c>
      <c r="LI31" s="9"/>
      <c r="LJ31" s="9"/>
      <c r="LK31" s="9"/>
      <c r="LL31" s="9"/>
      <c r="LM31" s="9"/>
      <c r="LN31" s="9"/>
      <c r="LO31" s="9"/>
      <c r="LP31" s="9"/>
      <c r="LQ31" s="9"/>
      <c r="LR31" s="9"/>
      <c r="LS31" s="9"/>
      <c r="LT31" s="9">
        <v>1</v>
      </c>
      <c r="LU31" s="9"/>
      <c r="LV31" s="9"/>
      <c r="LW31" s="9"/>
      <c r="LX31" s="9"/>
      <c r="LY31" s="9"/>
      <c r="LZ31" s="9"/>
      <c r="MA31" s="9"/>
      <c r="MB31" s="9"/>
      <c r="MC31" s="9"/>
      <c r="MD31" s="9"/>
      <c r="ME31" s="9"/>
      <c r="MF31" s="9"/>
      <c r="MG31" s="9"/>
      <c r="MH31" s="9"/>
      <c r="MI31" s="9"/>
      <c r="MJ31" s="9"/>
      <c r="MK31" s="9"/>
      <c r="ML31" s="9"/>
      <c r="MM31" s="9"/>
      <c r="MN31" s="9"/>
      <c r="MO31" s="9"/>
      <c r="MP31" s="9"/>
      <c r="MQ31" s="9"/>
      <c r="MR31" s="9">
        <v>1</v>
      </c>
      <c r="MS31" s="9"/>
      <c r="MT31" s="9"/>
      <c r="MU31" s="9"/>
      <c r="MV31" s="9">
        <v>2</v>
      </c>
      <c r="MW31" s="9">
        <v>1</v>
      </c>
      <c r="MX31" s="9"/>
      <c r="MY31" s="9"/>
      <c r="MZ31" s="9"/>
      <c r="NA31" s="9"/>
      <c r="NB31" s="9"/>
      <c r="NC31" s="9"/>
      <c r="ND31" s="9"/>
      <c r="NE31" s="9"/>
      <c r="NF31" s="9"/>
      <c r="NG31" s="9"/>
      <c r="NH31" s="9"/>
      <c r="NI31" s="9"/>
      <c r="NJ31" s="9"/>
      <c r="NK31" s="9"/>
      <c r="NL31" s="9"/>
      <c r="NM31" s="9"/>
      <c r="NN31" s="9"/>
      <c r="NO31" s="9"/>
      <c r="NP31" s="9"/>
      <c r="NQ31" s="9">
        <v>28</v>
      </c>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row>
    <row r="32" spans="1:727" x14ac:dyDescent="0.25">
      <c r="A32" s="3" t="s">
        <v>286</v>
      </c>
      <c r="B32" s="9"/>
      <c r="C32" s="9"/>
      <c r="D32" s="9">
        <v>1</v>
      </c>
      <c r="E32" s="9"/>
      <c r="F32" s="9"/>
      <c r="G32" s="9"/>
      <c r="H32" s="9">
        <v>1</v>
      </c>
      <c r="I32" s="9"/>
      <c r="J32" s="9"/>
      <c r="K32" s="9"/>
      <c r="L32" s="9"/>
      <c r="M32" s="9"/>
      <c r="N32" s="9"/>
      <c r="O32" s="9"/>
      <c r="P32" s="9"/>
      <c r="Q32" s="9"/>
      <c r="R32" s="9"/>
      <c r="S32" s="9"/>
      <c r="T32" s="9"/>
      <c r="U32" s="9"/>
      <c r="V32" s="9"/>
      <c r="W32" s="9"/>
      <c r="X32" s="9"/>
      <c r="Y32" s="9"/>
      <c r="Z32" s="9"/>
      <c r="AA32" s="9"/>
      <c r="AB32" s="9">
        <v>1</v>
      </c>
      <c r="AC32" s="9"/>
      <c r="AD32" s="9"/>
      <c r="AE32" s="9"/>
      <c r="AF32" s="9"/>
      <c r="AG32" s="9"/>
      <c r="AH32" s="9"/>
      <c r="AI32" s="9"/>
      <c r="AJ32" s="9">
        <v>1</v>
      </c>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v>1</v>
      </c>
      <c r="FD32" s="9"/>
      <c r="FE32" s="9"/>
      <c r="FF32" s="9"/>
      <c r="FG32" s="9"/>
      <c r="FH32" s="9"/>
      <c r="FI32" s="9"/>
      <c r="FJ32" s="9"/>
      <c r="FK32" s="9">
        <v>1</v>
      </c>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v>1</v>
      </c>
      <c r="GM32" s="9"/>
      <c r="GN32" s="9"/>
      <c r="GO32" s="9"/>
      <c r="GP32" s="9"/>
      <c r="GQ32" s="9"/>
      <c r="GR32" s="9">
        <v>1</v>
      </c>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v>8</v>
      </c>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row>
    <row r="33" spans="1:727" x14ac:dyDescent="0.25">
      <c r="A33" s="3" t="s">
        <v>135</v>
      </c>
      <c r="B33" s="9"/>
      <c r="C33" s="9"/>
      <c r="D33" s="9"/>
      <c r="E33" s="9"/>
      <c r="F33" s="9"/>
      <c r="G33" s="9"/>
      <c r="H33" s="9"/>
      <c r="I33" s="9"/>
      <c r="J33" s="9"/>
      <c r="K33" s="9"/>
      <c r="L33" s="9"/>
      <c r="M33" s="9"/>
      <c r="N33" s="9"/>
      <c r="O33" s="9"/>
      <c r="P33" s="9"/>
      <c r="Q33" s="9"/>
      <c r="R33" s="9"/>
      <c r="S33" s="9"/>
      <c r="T33" s="9"/>
      <c r="U33" s="9"/>
      <c r="V33" s="9"/>
      <c r="W33" s="9"/>
      <c r="X33" s="9"/>
      <c r="Y33" s="9"/>
      <c r="Z33" s="9"/>
      <c r="AA33" s="9"/>
      <c r="AB33" s="9">
        <v>1</v>
      </c>
      <c r="AC33" s="9"/>
      <c r="AD33" s="9"/>
      <c r="AE33" s="9"/>
      <c r="AF33" s="9">
        <v>1</v>
      </c>
      <c r="AG33" s="9"/>
      <c r="AH33" s="9"/>
      <c r="AI33" s="9"/>
      <c r="AJ33" s="9"/>
      <c r="AK33" s="9"/>
      <c r="AL33" s="9"/>
      <c r="AM33" s="9"/>
      <c r="AN33" s="9"/>
      <c r="AO33" s="9"/>
      <c r="AP33" s="9"/>
      <c r="AQ33" s="9"/>
      <c r="AR33" s="9"/>
      <c r="AS33" s="9"/>
      <c r="AT33" s="9"/>
      <c r="AU33" s="9"/>
      <c r="AV33" s="9">
        <v>1</v>
      </c>
      <c r="AW33" s="9"/>
      <c r="AX33" s="9"/>
      <c r="AY33" s="9"/>
      <c r="AZ33" s="9"/>
      <c r="BA33" s="9"/>
      <c r="BB33" s="9">
        <v>1</v>
      </c>
      <c r="BC33" s="9"/>
      <c r="BD33" s="9"/>
      <c r="BE33" s="9"/>
      <c r="BF33" s="9"/>
      <c r="BG33" s="9"/>
      <c r="BH33" s="9">
        <v>1</v>
      </c>
      <c r="BI33" s="9"/>
      <c r="BJ33" s="9"/>
      <c r="BK33" s="9"/>
      <c r="BL33" s="9">
        <v>1</v>
      </c>
      <c r="BM33" s="9">
        <v>1</v>
      </c>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v>1</v>
      </c>
      <c r="CO33" s="9"/>
      <c r="CP33" s="9"/>
      <c r="CQ33" s="9"/>
      <c r="CR33" s="9"/>
      <c r="CS33" s="9">
        <v>1</v>
      </c>
      <c r="CT33" s="9"/>
      <c r="CU33" s="9">
        <v>1</v>
      </c>
      <c r="CV33" s="9"/>
      <c r="CW33" s="9"/>
      <c r="CX33" s="9"/>
      <c r="CY33" s="9"/>
      <c r="CZ33" s="9"/>
      <c r="DA33" s="9"/>
      <c r="DB33" s="9"/>
      <c r="DC33" s="9"/>
      <c r="DD33" s="9"/>
      <c r="DE33" s="9"/>
      <c r="DF33" s="9"/>
      <c r="DG33" s="9"/>
      <c r="DH33" s="9"/>
      <c r="DI33" s="9"/>
      <c r="DJ33" s="9"/>
      <c r="DK33" s="9"/>
      <c r="DL33" s="9">
        <v>1</v>
      </c>
      <c r="DM33" s="9"/>
      <c r="DN33" s="9"/>
      <c r="DO33" s="9"/>
      <c r="DP33" s="9"/>
      <c r="DQ33" s="9"/>
      <c r="DR33" s="9"/>
      <c r="DS33" s="9"/>
      <c r="DT33" s="9">
        <v>1</v>
      </c>
      <c r="DU33" s="9"/>
      <c r="DV33" s="9"/>
      <c r="DW33" s="9"/>
      <c r="DX33" s="9"/>
      <c r="DY33" s="9"/>
      <c r="DZ33" s="9"/>
      <c r="EA33" s="9"/>
      <c r="EB33" s="9"/>
      <c r="EC33" s="9"/>
      <c r="ED33" s="9"/>
      <c r="EE33" s="9">
        <v>1</v>
      </c>
      <c r="EF33" s="9"/>
      <c r="EG33" s="9"/>
      <c r="EH33" s="9">
        <v>3</v>
      </c>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v>1</v>
      </c>
      <c r="HY33" s="9"/>
      <c r="HZ33" s="9"/>
      <c r="IA33" s="9"/>
      <c r="IB33" s="9">
        <v>1</v>
      </c>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v>1</v>
      </c>
      <c r="JW33" s="9"/>
      <c r="JX33" s="9">
        <v>1</v>
      </c>
      <c r="JY33" s="9">
        <v>1</v>
      </c>
      <c r="JZ33" s="9"/>
      <c r="KA33" s="9"/>
      <c r="KB33" s="9"/>
      <c r="KC33" s="9">
        <v>1</v>
      </c>
      <c r="KD33" s="9"/>
      <c r="KE33" s="9">
        <v>1</v>
      </c>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v>1</v>
      </c>
      <c r="LU33" s="9"/>
      <c r="LV33" s="9"/>
      <c r="LW33" s="9"/>
      <c r="LX33" s="9"/>
      <c r="LY33" s="9"/>
      <c r="LZ33" s="9"/>
      <c r="MA33" s="9"/>
      <c r="MB33" s="9"/>
      <c r="MC33" s="9"/>
      <c r="MD33" s="9"/>
      <c r="ME33" s="9"/>
      <c r="MF33" s="9"/>
      <c r="MG33" s="9"/>
      <c r="MH33" s="9"/>
      <c r="MI33" s="9"/>
      <c r="MJ33" s="9"/>
      <c r="MK33" s="9"/>
      <c r="ML33" s="9">
        <v>1</v>
      </c>
      <c r="MM33" s="9"/>
      <c r="MN33" s="9"/>
      <c r="MO33" s="9"/>
      <c r="MP33" s="9"/>
      <c r="MQ33" s="9"/>
      <c r="MR33" s="9"/>
      <c r="MS33" s="9"/>
      <c r="MT33" s="9"/>
      <c r="MU33" s="9"/>
      <c r="MV33" s="9"/>
      <c r="MW33" s="9"/>
      <c r="MX33" s="9"/>
      <c r="MY33" s="9"/>
      <c r="MZ33" s="9"/>
      <c r="NA33" s="9"/>
      <c r="NB33" s="9"/>
      <c r="NC33" s="9">
        <v>1</v>
      </c>
      <c r="ND33" s="9"/>
      <c r="NE33" s="9"/>
      <c r="NF33" s="9">
        <v>1</v>
      </c>
      <c r="NG33" s="9"/>
      <c r="NH33" s="9"/>
      <c r="NI33" s="9"/>
      <c r="NJ33" s="9"/>
      <c r="NK33" s="9"/>
      <c r="NL33" s="9"/>
      <c r="NM33" s="9">
        <v>3</v>
      </c>
      <c r="NN33" s="9"/>
      <c r="NO33" s="9">
        <v>1</v>
      </c>
      <c r="NP33" s="9">
        <v>1</v>
      </c>
      <c r="NQ33" s="9">
        <v>32</v>
      </c>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row>
    <row r="34" spans="1:727" x14ac:dyDescent="0.25">
      <c r="A34" s="3" t="s">
        <v>110</v>
      </c>
      <c r="B34" s="9"/>
      <c r="C34" s="9"/>
      <c r="D34" s="9"/>
      <c r="E34" s="9">
        <v>1</v>
      </c>
      <c r="F34" s="9"/>
      <c r="G34" s="9"/>
      <c r="H34" s="9"/>
      <c r="I34" s="9"/>
      <c r="J34" s="9"/>
      <c r="K34" s="9"/>
      <c r="L34" s="9"/>
      <c r="M34" s="9"/>
      <c r="N34" s="9"/>
      <c r="O34" s="9"/>
      <c r="P34" s="9"/>
      <c r="Q34" s="9">
        <v>1</v>
      </c>
      <c r="R34" s="9"/>
      <c r="S34" s="9"/>
      <c r="T34" s="9"/>
      <c r="U34" s="9"/>
      <c r="V34" s="9"/>
      <c r="W34" s="9"/>
      <c r="X34" s="9">
        <v>1</v>
      </c>
      <c r="Y34" s="9"/>
      <c r="Z34" s="9"/>
      <c r="AA34" s="9"/>
      <c r="AB34" s="9"/>
      <c r="AC34" s="9"/>
      <c r="AD34" s="9"/>
      <c r="AE34" s="9"/>
      <c r="AF34" s="9"/>
      <c r="AG34" s="9"/>
      <c r="AH34" s="9"/>
      <c r="AI34" s="9"/>
      <c r="AJ34" s="9"/>
      <c r="AK34" s="9"/>
      <c r="AL34" s="9"/>
      <c r="AM34" s="9"/>
      <c r="AN34" s="9"/>
      <c r="AO34" s="9">
        <v>1</v>
      </c>
      <c r="AP34" s="9"/>
      <c r="AQ34" s="9"/>
      <c r="AR34" s="9">
        <v>1</v>
      </c>
      <c r="AS34" s="9"/>
      <c r="AT34" s="9"/>
      <c r="AU34" s="9"/>
      <c r="AV34" s="9">
        <v>2</v>
      </c>
      <c r="AW34" s="9"/>
      <c r="AX34" s="9"/>
      <c r="AY34" s="9">
        <v>1</v>
      </c>
      <c r="AZ34" s="9"/>
      <c r="BA34" s="9"/>
      <c r="BB34" s="9"/>
      <c r="BC34" s="9"/>
      <c r="BD34" s="9"/>
      <c r="BE34" s="9"/>
      <c r="BF34" s="9"/>
      <c r="BG34" s="9"/>
      <c r="BH34" s="9">
        <v>2</v>
      </c>
      <c r="BI34" s="9"/>
      <c r="BJ34" s="9"/>
      <c r="BK34" s="9"/>
      <c r="BL34" s="9"/>
      <c r="BM34" s="9"/>
      <c r="BN34" s="9"/>
      <c r="BO34" s="9"/>
      <c r="BP34" s="9"/>
      <c r="BQ34" s="9"/>
      <c r="BR34" s="9"/>
      <c r="BS34" s="9"/>
      <c r="BT34" s="9"/>
      <c r="BU34" s="9"/>
      <c r="BV34" s="9"/>
      <c r="BW34" s="9">
        <v>1</v>
      </c>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v>1</v>
      </c>
      <c r="CY34" s="9"/>
      <c r="CZ34" s="9"/>
      <c r="DA34" s="9"/>
      <c r="DB34" s="9"/>
      <c r="DC34" s="9"/>
      <c r="DD34" s="9">
        <v>1</v>
      </c>
      <c r="DE34" s="9"/>
      <c r="DF34" s="9"/>
      <c r="DG34" s="9"/>
      <c r="DH34" s="9"/>
      <c r="DI34" s="9"/>
      <c r="DJ34" s="9"/>
      <c r="DK34" s="9"/>
      <c r="DL34" s="9"/>
      <c r="DM34" s="9"/>
      <c r="DN34" s="9"/>
      <c r="DO34" s="9"/>
      <c r="DP34" s="9"/>
      <c r="DQ34" s="9"/>
      <c r="DR34" s="9"/>
      <c r="DS34" s="9"/>
      <c r="DT34" s="9"/>
      <c r="DU34" s="9"/>
      <c r="DV34" s="9"/>
      <c r="DW34" s="9"/>
      <c r="DX34" s="9"/>
      <c r="DY34" s="9"/>
      <c r="DZ34" s="9"/>
      <c r="EA34" s="9"/>
      <c r="EB34" s="9"/>
      <c r="EC34" s="9">
        <v>1</v>
      </c>
      <c r="ED34" s="9"/>
      <c r="EE34" s="9">
        <v>2</v>
      </c>
      <c r="EF34" s="9"/>
      <c r="EG34" s="9"/>
      <c r="EH34" s="9"/>
      <c r="EI34" s="9"/>
      <c r="EJ34" s="9"/>
      <c r="EK34" s="9">
        <v>1</v>
      </c>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v>1</v>
      </c>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v>1</v>
      </c>
      <c r="GT34" s="9"/>
      <c r="GU34" s="9"/>
      <c r="GV34" s="9"/>
      <c r="GW34" s="9"/>
      <c r="GX34" s="9"/>
      <c r="GY34" s="9"/>
      <c r="GZ34" s="9"/>
      <c r="HA34" s="9"/>
      <c r="HB34" s="9"/>
      <c r="HC34" s="9"/>
      <c r="HD34" s="9"/>
      <c r="HE34" s="9"/>
      <c r="HF34" s="9"/>
      <c r="HG34" s="9"/>
      <c r="HH34" s="9"/>
      <c r="HI34" s="9"/>
      <c r="HJ34" s="9"/>
      <c r="HK34" s="9"/>
      <c r="HL34" s="9"/>
      <c r="HM34" s="9"/>
      <c r="HN34" s="9"/>
      <c r="HO34" s="9"/>
      <c r="HP34" s="9">
        <v>1</v>
      </c>
      <c r="HQ34" s="9"/>
      <c r="HR34" s="9"/>
      <c r="HS34" s="9">
        <v>1</v>
      </c>
      <c r="HT34" s="9"/>
      <c r="HU34" s="9"/>
      <c r="HV34" s="9"/>
      <c r="HW34" s="9"/>
      <c r="HX34" s="9">
        <v>1</v>
      </c>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v>1</v>
      </c>
      <c r="JO34" s="9"/>
      <c r="JP34" s="9"/>
      <c r="JQ34" s="9"/>
      <c r="JR34" s="9">
        <v>1</v>
      </c>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v>1</v>
      </c>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v>1</v>
      </c>
      <c r="MT34" s="9">
        <v>1</v>
      </c>
      <c r="MU34" s="9"/>
      <c r="MV34" s="9"/>
      <c r="MW34" s="9"/>
      <c r="MX34" s="9"/>
      <c r="MY34" s="9"/>
      <c r="MZ34" s="9"/>
      <c r="NA34" s="9"/>
      <c r="NB34" s="9"/>
      <c r="NC34" s="9"/>
      <c r="ND34" s="9"/>
      <c r="NE34" s="9"/>
      <c r="NF34" s="9"/>
      <c r="NG34" s="9">
        <v>1</v>
      </c>
      <c r="NH34" s="9"/>
      <c r="NI34" s="9"/>
      <c r="NJ34" s="9"/>
      <c r="NK34" s="9"/>
      <c r="NL34" s="9"/>
      <c r="NM34" s="9"/>
      <c r="NN34" s="9"/>
      <c r="NO34" s="9"/>
      <c r="NP34" s="9"/>
      <c r="NQ34" s="9">
        <v>28</v>
      </c>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row>
    <row r="35" spans="1:727" x14ac:dyDescent="0.25">
      <c r="A35" s="3" t="s">
        <v>451</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v>1</v>
      </c>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v>1</v>
      </c>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v>2</v>
      </c>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row>
    <row r="36" spans="1:727" x14ac:dyDescent="0.25">
      <c r="A36" s="3" t="s">
        <v>197</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v>1</v>
      </c>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v>1</v>
      </c>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v>1</v>
      </c>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v>1</v>
      </c>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v>4</v>
      </c>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row>
    <row r="37" spans="1:727" x14ac:dyDescent="0.25">
      <c r="A37" s="3" t="s">
        <v>137</v>
      </c>
      <c r="B37" s="9"/>
      <c r="C37" s="9"/>
      <c r="D37" s="9">
        <v>1</v>
      </c>
      <c r="E37" s="9"/>
      <c r="F37" s="9"/>
      <c r="G37" s="9"/>
      <c r="H37" s="9"/>
      <c r="I37" s="9"/>
      <c r="J37" s="9"/>
      <c r="K37" s="9"/>
      <c r="L37" s="9"/>
      <c r="M37" s="9"/>
      <c r="N37" s="9"/>
      <c r="O37" s="9"/>
      <c r="P37" s="9">
        <v>1</v>
      </c>
      <c r="Q37" s="9"/>
      <c r="R37" s="9"/>
      <c r="S37" s="9"/>
      <c r="T37" s="9"/>
      <c r="U37" s="9"/>
      <c r="V37" s="9"/>
      <c r="W37" s="9"/>
      <c r="X37" s="9"/>
      <c r="Y37" s="9"/>
      <c r="Z37" s="9"/>
      <c r="AA37" s="9"/>
      <c r="AB37" s="9">
        <v>1</v>
      </c>
      <c r="AC37" s="9"/>
      <c r="AD37" s="9"/>
      <c r="AE37" s="9"/>
      <c r="AF37" s="9"/>
      <c r="AG37" s="9"/>
      <c r="AH37" s="9"/>
      <c r="AI37" s="9"/>
      <c r="AJ37" s="9">
        <v>2</v>
      </c>
      <c r="AK37" s="9"/>
      <c r="AL37" s="9">
        <v>1</v>
      </c>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v>1</v>
      </c>
      <c r="BM37" s="9"/>
      <c r="BN37" s="9"/>
      <c r="BO37" s="9">
        <v>1</v>
      </c>
      <c r="BP37" s="9"/>
      <c r="BQ37" s="9">
        <v>1</v>
      </c>
      <c r="BR37" s="9"/>
      <c r="BS37" s="9"/>
      <c r="BT37" s="9"/>
      <c r="BU37" s="9"/>
      <c r="BV37" s="9"/>
      <c r="BW37" s="9"/>
      <c r="BX37" s="9"/>
      <c r="BY37" s="9"/>
      <c r="BZ37" s="9"/>
      <c r="CA37" s="9"/>
      <c r="CB37" s="9"/>
      <c r="CC37" s="9">
        <v>1</v>
      </c>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v>4</v>
      </c>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v>1</v>
      </c>
      <c r="FP37" s="9"/>
      <c r="FQ37" s="9"/>
      <c r="FR37" s="9"/>
      <c r="FS37" s="9"/>
      <c r="FT37" s="9"/>
      <c r="FU37" s="9"/>
      <c r="FV37" s="9"/>
      <c r="FW37" s="9">
        <v>1</v>
      </c>
      <c r="FX37" s="9"/>
      <c r="FY37" s="9"/>
      <c r="FZ37" s="9"/>
      <c r="GA37" s="9"/>
      <c r="GB37" s="9"/>
      <c r="GC37" s="9"/>
      <c r="GD37" s="9"/>
      <c r="GE37" s="9"/>
      <c r="GF37" s="9"/>
      <c r="GG37" s="9"/>
      <c r="GH37" s="9"/>
      <c r="GI37" s="9"/>
      <c r="GJ37" s="9"/>
      <c r="GK37" s="9"/>
      <c r="GL37" s="9"/>
      <c r="GM37" s="9"/>
      <c r="GN37" s="9"/>
      <c r="GO37" s="9"/>
      <c r="GP37" s="9"/>
      <c r="GQ37" s="9"/>
      <c r="GR37" s="9"/>
      <c r="GS37" s="9"/>
      <c r="GT37" s="9"/>
      <c r="GU37" s="9"/>
      <c r="GV37" s="9">
        <v>2</v>
      </c>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v>1</v>
      </c>
      <c r="JH37" s="9"/>
      <c r="JI37" s="9"/>
      <c r="JJ37" s="9"/>
      <c r="JK37" s="9"/>
      <c r="JL37" s="9"/>
      <c r="JM37" s="9"/>
      <c r="JN37" s="9"/>
      <c r="JO37" s="9"/>
      <c r="JP37" s="9"/>
      <c r="JQ37" s="9"/>
      <c r="JR37" s="9"/>
      <c r="JS37" s="9"/>
      <c r="JT37" s="9"/>
      <c r="JU37" s="9">
        <v>1</v>
      </c>
      <c r="JV37" s="9"/>
      <c r="JW37" s="9"/>
      <c r="JX37" s="9"/>
      <c r="JY37" s="9"/>
      <c r="JZ37" s="9"/>
      <c r="KA37" s="9"/>
      <c r="KB37" s="9"/>
      <c r="KC37" s="9"/>
      <c r="KD37" s="9"/>
      <c r="KE37" s="9"/>
      <c r="KF37" s="9"/>
      <c r="KG37" s="9">
        <v>1</v>
      </c>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v>1</v>
      </c>
      <c r="LM37" s="9"/>
      <c r="LN37" s="9"/>
      <c r="LO37" s="9"/>
      <c r="LP37" s="9"/>
      <c r="LQ37" s="9"/>
      <c r="LR37" s="9"/>
      <c r="LS37" s="9"/>
      <c r="LT37" s="9"/>
      <c r="LU37" s="9"/>
      <c r="LV37" s="9"/>
      <c r="LW37" s="9"/>
      <c r="LX37" s="9"/>
      <c r="LY37" s="9"/>
      <c r="LZ37" s="9"/>
      <c r="MA37" s="9"/>
      <c r="MB37" s="9"/>
      <c r="MC37" s="9"/>
      <c r="MD37" s="9"/>
      <c r="ME37" s="9"/>
      <c r="MF37" s="9"/>
      <c r="MG37" s="9"/>
      <c r="MH37" s="9">
        <v>1</v>
      </c>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v>1</v>
      </c>
      <c r="NJ37" s="9"/>
      <c r="NK37" s="9"/>
      <c r="NL37" s="9"/>
      <c r="NM37" s="9"/>
      <c r="NN37" s="9"/>
      <c r="NO37" s="9"/>
      <c r="NP37" s="9"/>
      <c r="NQ37" s="9">
        <v>24</v>
      </c>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row>
    <row r="38" spans="1:727" x14ac:dyDescent="0.25">
      <c r="A38" s="3" t="s">
        <v>143</v>
      </c>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v>1</v>
      </c>
      <c r="CI38" s="9"/>
      <c r="CJ38" s="9"/>
      <c r="CK38" s="9"/>
      <c r="CL38" s="9"/>
      <c r="CM38" s="9"/>
      <c r="CN38" s="9"/>
      <c r="CO38" s="9"/>
      <c r="CP38" s="9"/>
      <c r="CQ38" s="9"/>
      <c r="CR38" s="9"/>
      <c r="CS38" s="9"/>
      <c r="CT38" s="9"/>
      <c r="CU38" s="9"/>
      <c r="CV38" s="9"/>
      <c r="CW38" s="9"/>
      <c r="CX38" s="9"/>
      <c r="CY38" s="9"/>
      <c r="CZ38" s="9">
        <v>1</v>
      </c>
      <c r="DA38" s="9"/>
      <c r="DB38" s="9"/>
      <c r="DC38" s="9"/>
      <c r="DD38" s="9"/>
      <c r="DE38" s="9">
        <v>1</v>
      </c>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v>1</v>
      </c>
      <c r="LG38" s="9"/>
      <c r="LH38" s="9"/>
      <c r="LI38" s="9"/>
      <c r="LJ38" s="9"/>
      <c r="LK38" s="9"/>
      <c r="LL38" s="9"/>
      <c r="LM38" s="9"/>
      <c r="LN38" s="9"/>
      <c r="LO38" s="9"/>
      <c r="LP38" s="9">
        <v>1</v>
      </c>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v>1</v>
      </c>
      <c r="MZ38" s="9"/>
      <c r="NA38" s="9"/>
      <c r="NB38" s="9"/>
      <c r="NC38" s="9"/>
      <c r="ND38" s="9"/>
      <c r="NE38" s="9"/>
      <c r="NF38" s="9"/>
      <c r="NG38" s="9"/>
      <c r="NH38" s="9"/>
      <c r="NI38" s="9"/>
      <c r="NJ38" s="9"/>
      <c r="NK38" s="9"/>
      <c r="NL38" s="9"/>
      <c r="NM38" s="9"/>
      <c r="NN38" s="9"/>
      <c r="NO38" s="9"/>
      <c r="NP38" s="9"/>
      <c r="NQ38" s="9">
        <v>6</v>
      </c>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row>
    <row r="39" spans="1:727" x14ac:dyDescent="0.25">
      <c r="A39" s="3" t="s">
        <v>108</v>
      </c>
      <c r="B39" s="9">
        <v>1</v>
      </c>
      <c r="C39" s="9"/>
      <c r="D39" s="9">
        <v>5</v>
      </c>
      <c r="E39" s="9"/>
      <c r="F39" s="9"/>
      <c r="G39" s="9"/>
      <c r="H39" s="9">
        <v>3</v>
      </c>
      <c r="I39" s="9"/>
      <c r="J39" s="9"/>
      <c r="K39" s="9"/>
      <c r="L39" s="9">
        <v>2</v>
      </c>
      <c r="M39" s="9"/>
      <c r="N39" s="9"/>
      <c r="O39" s="9"/>
      <c r="P39" s="9">
        <v>9</v>
      </c>
      <c r="Q39" s="9"/>
      <c r="R39" s="9"/>
      <c r="S39" s="9"/>
      <c r="T39" s="9"/>
      <c r="U39" s="9"/>
      <c r="V39" s="9"/>
      <c r="W39" s="9"/>
      <c r="X39" s="9">
        <v>3</v>
      </c>
      <c r="Y39" s="9"/>
      <c r="Z39" s="9"/>
      <c r="AA39" s="9"/>
      <c r="AB39" s="9">
        <v>1</v>
      </c>
      <c r="AC39" s="9">
        <v>1</v>
      </c>
      <c r="AD39" s="9"/>
      <c r="AE39" s="9"/>
      <c r="AF39" s="9">
        <v>4</v>
      </c>
      <c r="AG39" s="9"/>
      <c r="AH39" s="9"/>
      <c r="AI39" s="9"/>
      <c r="AJ39" s="9"/>
      <c r="AK39" s="9"/>
      <c r="AL39" s="9"/>
      <c r="AM39" s="9"/>
      <c r="AN39" s="9">
        <v>2</v>
      </c>
      <c r="AO39" s="9"/>
      <c r="AP39" s="9"/>
      <c r="AQ39" s="9"/>
      <c r="AR39" s="9"/>
      <c r="AS39" s="9"/>
      <c r="AT39" s="9"/>
      <c r="AU39" s="9"/>
      <c r="AV39" s="9">
        <v>1</v>
      </c>
      <c r="AW39" s="9">
        <v>1</v>
      </c>
      <c r="AX39" s="9"/>
      <c r="AY39" s="9"/>
      <c r="AZ39" s="9"/>
      <c r="BA39" s="9"/>
      <c r="BB39" s="9"/>
      <c r="BC39" s="9"/>
      <c r="BD39" s="9"/>
      <c r="BE39" s="9"/>
      <c r="BF39" s="9"/>
      <c r="BG39" s="9"/>
      <c r="BH39" s="9">
        <v>2</v>
      </c>
      <c r="BI39" s="9"/>
      <c r="BJ39" s="9"/>
      <c r="BK39" s="9"/>
      <c r="BL39" s="9">
        <v>1</v>
      </c>
      <c r="BM39" s="9"/>
      <c r="BN39" s="9"/>
      <c r="BO39" s="9"/>
      <c r="BP39" s="9"/>
      <c r="BQ39" s="9"/>
      <c r="BR39" s="9"/>
      <c r="BS39" s="9">
        <v>1</v>
      </c>
      <c r="BT39" s="9"/>
      <c r="BU39" s="9">
        <v>1</v>
      </c>
      <c r="BV39" s="9"/>
      <c r="BW39" s="9"/>
      <c r="BX39" s="9"/>
      <c r="BY39" s="9"/>
      <c r="BZ39" s="9"/>
      <c r="CA39" s="9"/>
      <c r="CB39" s="9"/>
      <c r="CC39" s="9"/>
      <c r="CD39" s="9">
        <v>1</v>
      </c>
      <c r="CE39" s="9"/>
      <c r="CF39" s="9"/>
      <c r="CG39" s="9">
        <v>1</v>
      </c>
      <c r="CH39" s="9"/>
      <c r="CI39" s="9">
        <v>1</v>
      </c>
      <c r="CJ39" s="9"/>
      <c r="CK39" s="9"/>
      <c r="CL39" s="9"/>
      <c r="CM39" s="9"/>
      <c r="CN39" s="9"/>
      <c r="CO39" s="9">
        <v>2</v>
      </c>
      <c r="CP39" s="9"/>
      <c r="CQ39" s="9">
        <v>1</v>
      </c>
      <c r="CR39" s="9"/>
      <c r="CS39" s="9"/>
      <c r="CT39" s="9"/>
      <c r="CU39" s="9"/>
      <c r="CV39" s="9"/>
      <c r="CW39" s="9"/>
      <c r="CX39" s="9"/>
      <c r="CY39" s="9"/>
      <c r="CZ39" s="9"/>
      <c r="DA39" s="9"/>
      <c r="DB39" s="9"/>
      <c r="DC39" s="9">
        <v>1</v>
      </c>
      <c r="DD39" s="9"/>
      <c r="DE39" s="9"/>
      <c r="DF39" s="9">
        <v>1</v>
      </c>
      <c r="DG39" s="9"/>
      <c r="DH39" s="9"/>
      <c r="DI39" s="9"/>
      <c r="DJ39" s="9"/>
      <c r="DK39" s="9"/>
      <c r="DL39" s="9">
        <v>1</v>
      </c>
      <c r="DM39" s="9"/>
      <c r="DN39" s="9"/>
      <c r="DO39" s="9"/>
      <c r="DP39" s="9">
        <v>1</v>
      </c>
      <c r="DQ39" s="9"/>
      <c r="DR39" s="9"/>
      <c r="DS39" s="9"/>
      <c r="DT39" s="9"/>
      <c r="DU39" s="9"/>
      <c r="DV39" s="9"/>
      <c r="DW39" s="9"/>
      <c r="DX39" s="9"/>
      <c r="DY39" s="9">
        <v>1</v>
      </c>
      <c r="DZ39" s="9"/>
      <c r="EA39" s="9">
        <v>1</v>
      </c>
      <c r="EB39" s="9">
        <v>1</v>
      </c>
      <c r="EC39" s="9"/>
      <c r="ED39" s="9"/>
      <c r="EE39" s="9">
        <v>14</v>
      </c>
      <c r="EF39" s="9"/>
      <c r="EG39" s="9"/>
      <c r="EH39" s="9">
        <v>6</v>
      </c>
      <c r="EI39" s="9"/>
      <c r="EJ39" s="9"/>
      <c r="EK39" s="9">
        <v>1</v>
      </c>
      <c r="EL39" s="9"/>
      <c r="EM39" s="9"/>
      <c r="EN39" s="9"/>
      <c r="EO39" s="9"/>
      <c r="EP39" s="9">
        <v>1</v>
      </c>
      <c r="EQ39" s="9"/>
      <c r="ER39" s="9"/>
      <c r="ES39" s="9"/>
      <c r="ET39" s="9"/>
      <c r="EU39" s="9"/>
      <c r="EV39" s="9">
        <v>1</v>
      </c>
      <c r="EW39" s="9"/>
      <c r="EX39" s="9"/>
      <c r="EY39" s="9"/>
      <c r="EZ39" s="9"/>
      <c r="FA39" s="9"/>
      <c r="FB39" s="9">
        <v>1</v>
      </c>
      <c r="FC39" s="9"/>
      <c r="FD39" s="9"/>
      <c r="FE39" s="9"/>
      <c r="FF39" s="9"/>
      <c r="FG39" s="9">
        <v>4</v>
      </c>
      <c r="FH39" s="9"/>
      <c r="FI39" s="9"/>
      <c r="FJ39" s="9"/>
      <c r="FK39" s="9">
        <v>3</v>
      </c>
      <c r="FL39" s="9"/>
      <c r="FM39" s="9"/>
      <c r="FN39" s="9"/>
      <c r="FO39" s="9">
        <v>2</v>
      </c>
      <c r="FP39" s="9"/>
      <c r="FQ39" s="9"/>
      <c r="FR39" s="9"/>
      <c r="FS39" s="9">
        <v>1</v>
      </c>
      <c r="FT39" s="9"/>
      <c r="FU39" s="9"/>
      <c r="FV39" s="9"/>
      <c r="FW39" s="9"/>
      <c r="FX39" s="9"/>
      <c r="FY39" s="9">
        <v>1</v>
      </c>
      <c r="FZ39" s="9"/>
      <c r="GA39" s="9">
        <v>2</v>
      </c>
      <c r="GB39" s="9"/>
      <c r="GC39" s="9"/>
      <c r="GD39" s="9"/>
      <c r="GE39" s="9"/>
      <c r="GF39" s="9"/>
      <c r="GG39" s="9"/>
      <c r="GH39" s="9"/>
      <c r="GI39" s="9"/>
      <c r="GJ39" s="9"/>
      <c r="GK39" s="9"/>
      <c r="GL39" s="9"/>
      <c r="GM39" s="9"/>
      <c r="GN39" s="9"/>
      <c r="GO39" s="9"/>
      <c r="GP39" s="9">
        <v>1</v>
      </c>
      <c r="GQ39" s="9">
        <v>1</v>
      </c>
      <c r="GR39" s="9">
        <v>2</v>
      </c>
      <c r="GS39" s="9"/>
      <c r="GT39" s="9"/>
      <c r="GU39" s="9"/>
      <c r="GV39" s="9"/>
      <c r="GW39" s="9"/>
      <c r="GX39" s="9"/>
      <c r="GY39" s="9"/>
      <c r="GZ39" s="9">
        <v>3</v>
      </c>
      <c r="HA39" s="9"/>
      <c r="HB39" s="9"/>
      <c r="HC39" s="9"/>
      <c r="HD39" s="9"/>
      <c r="HE39" s="9"/>
      <c r="HF39" s="9"/>
      <c r="HG39" s="9"/>
      <c r="HH39" s="9"/>
      <c r="HI39" s="9"/>
      <c r="HJ39" s="9"/>
      <c r="HK39" s="9"/>
      <c r="HL39" s="9"/>
      <c r="HM39" s="9"/>
      <c r="HN39" s="9"/>
      <c r="HO39" s="9"/>
      <c r="HP39" s="9"/>
      <c r="HQ39" s="9"/>
      <c r="HR39" s="9"/>
      <c r="HS39" s="9"/>
      <c r="HT39" s="9">
        <v>1</v>
      </c>
      <c r="HU39" s="9"/>
      <c r="HV39" s="9"/>
      <c r="HW39" s="9"/>
      <c r="HX39" s="9"/>
      <c r="HY39" s="9"/>
      <c r="HZ39" s="9"/>
      <c r="IA39" s="9"/>
      <c r="IB39" s="9"/>
      <c r="IC39" s="9"/>
      <c r="ID39" s="9">
        <v>1</v>
      </c>
      <c r="IE39" s="9"/>
      <c r="IF39" s="9"/>
      <c r="IG39" s="9"/>
      <c r="IH39" s="9"/>
      <c r="II39" s="9"/>
      <c r="IJ39" s="9"/>
      <c r="IK39" s="9"/>
      <c r="IL39" s="9"/>
      <c r="IM39" s="9"/>
      <c r="IN39" s="9"/>
      <c r="IO39" s="9"/>
      <c r="IP39" s="9"/>
      <c r="IQ39" s="9"/>
      <c r="IR39" s="9"/>
      <c r="IS39" s="9"/>
      <c r="IT39" s="9"/>
      <c r="IU39" s="9"/>
      <c r="IV39" s="9"/>
      <c r="IW39" s="9"/>
      <c r="IX39" s="9"/>
      <c r="IY39" s="9"/>
      <c r="IZ39" s="9">
        <v>1</v>
      </c>
      <c r="JA39" s="9"/>
      <c r="JB39" s="9"/>
      <c r="JC39" s="9"/>
      <c r="JD39" s="9">
        <v>1</v>
      </c>
      <c r="JE39" s="9"/>
      <c r="JF39" s="9"/>
      <c r="JG39" s="9"/>
      <c r="JH39" s="9">
        <v>1</v>
      </c>
      <c r="JI39" s="9"/>
      <c r="JJ39" s="9"/>
      <c r="JK39" s="9">
        <v>1</v>
      </c>
      <c r="JL39" s="9"/>
      <c r="JM39" s="9"/>
      <c r="JN39" s="9"/>
      <c r="JO39" s="9">
        <v>2</v>
      </c>
      <c r="JP39" s="9"/>
      <c r="JQ39" s="9"/>
      <c r="JR39" s="9"/>
      <c r="JS39" s="9"/>
      <c r="JT39" s="9"/>
      <c r="JU39" s="9"/>
      <c r="JV39" s="9"/>
      <c r="JW39" s="9"/>
      <c r="JX39" s="9"/>
      <c r="JY39" s="9"/>
      <c r="JZ39" s="9">
        <v>1</v>
      </c>
      <c r="KA39" s="9">
        <v>1</v>
      </c>
      <c r="KB39" s="9"/>
      <c r="KC39" s="9"/>
      <c r="KD39" s="9"/>
      <c r="KE39" s="9"/>
      <c r="KF39" s="9">
        <v>1</v>
      </c>
      <c r="KG39" s="9"/>
      <c r="KH39" s="9"/>
      <c r="KI39" s="9">
        <v>1</v>
      </c>
      <c r="KJ39" s="9"/>
      <c r="KK39" s="9"/>
      <c r="KL39" s="9"/>
      <c r="KM39" s="9"/>
      <c r="KN39" s="9"/>
      <c r="KO39" s="9"/>
      <c r="KP39" s="9"/>
      <c r="KQ39" s="9"/>
      <c r="KR39" s="9"/>
      <c r="KS39" s="9">
        <v>1</v>
      </c>
      <c r="KT39" s="9"/>
      <c r="KU39" s="9">
        <v>1</v>
      </c>
      <c r="KV39" s="9"/>
      <c r="KW39" s="9"/>
      <c r="KX39" s="9"/>
      <c r="KY39" s="9"/>
      <c r="KZ39" s="9">
        <v>1</v>
      </c>
      <c r="LA39" s="9"/>
      <c r="LB39" s="9"/>
      <c r="LC39" s="9"/>
      <c r="LD39" s="9"/>
      <c r="LE39" s="9"/>
      <c r="LF39" s="9"/>
      <c r="LG39" s="9">
        <v>1</v>
      </c>
      <c r="LH39" s="9"/>
      <c r="LI39" s="9"/>
      <c r="LJ39" s="9"/>
      <c r="LK39" s="9"/>
      <c r="LL39" s="9"/>
      <c r="LM39" s="9">
        <v>1</v>
      </c>
      <c r="LN39" s="9"/>
      <c r="LO39" s="9"/>
      <c r="LP39" s="9">
        <v>1</v>
      </c>
      <c r="LQ39" s="9"/>
      <c r="LR39" s="9">
        <v>1</v>
      </c>
      <c r="LS39" s="9"/>
      <c r="LT39" s="9"/>
      <c r="LU39" s="9"/>
      <c r="LV39" s="9">
        <v>1</v>
      </c>
      <c r="LW39" s="9"/>
      <c r="LX39" s="9"/>
      <c r="LY39" s="9"/>
      <c r="LZ39" s="9"/>
      <c r="MA39" s="9"/>
      <c r="MB39" s="9"/>
      <c r="MC39" s="9"/>
      <c r="MD39" s="9"/>
      <c r="ME39" s="9"/>
      <c r="MF39" s="9"/>
      <c r="MG39" s="9"/>
      <c r="MH39" s="9"/>
      <c r="MI39" s="9"/>
      <c r="MJ39" s="9"/>
      <c r="MK39" s="9"/>
      <c r="ML39" s="9"/>
      <c r="MM39" s="9"/>
      <c r="MN39" s="9"/>
      <c r="MO39" s="9"/>
      <c r="MP39" s="9">
        <v>1</v>
      </c>
      <c r="MQ39" s="9"/>
      <c r="MR39" s="9"/>
      <c r="MS39" s="9">
        <v>4</v>
      </c>
      <c r="MT39" s="9"/>
      <c r="MU39" s="9"/>
      <c r="MV39" s="9">
        <v>1</v>
      </c>
      <c r="MW39" s="9"/>
      <c r="MX39" s="9"/>
      <c r="MY39" s="9">
        <v>3</v>
      </c>
      <c r="MZ39" s="9">
        <v>1</v>
      </c>
      <c r="NA39" s="9"/>
      <c r="NB39" s="9"/>
      <c r="NC39" s="9"/>
      <c r="ND39" s="9"/>
      <c r="NE39" s="9"/>
      <c r="NF39" s="9"/>
      <c r="NG39" s="9"/>
      <c r="NH39" s="9"/>
      <c r="NI39" s="9"/>
      <c r="NJ39" s="9"/>
      <c r="NK39" s="9"/>
      <c r="NL39" s="9"/>
      <c r="NM39" s="9">
        <v>1</v>
      </c>
      <c r="NN39" s="9"/>
      <c r="NO39" s="9"/>
      <c r="NP39" s="9"/>
      <c r="NQ39" s="9">
        <v>126</v>
      </c>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row>
    <row r="40" spans="1:727" x14ac:dyDescent="0.25">
      <c r="A40" s="3" t="s">
        <v>145</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v>1</v>
      </c>
      <c r="CH40" s="9"/>
      <c r="CI40" s="9"/>
      <c r="CJ40" s="9"/>
      <c r="CK40" s="9"/>
      <c r="CL40" s="9">
        <v>1</v>
      </c>
      <c r="CM40" s="9"/>
      <c r="CN40" s="9"/>
      <c r="CO40" s="9"/>
      <c r="CP40" s="9"/>
      <c r="CQ40" s="9"/>
      <c r="CR40" s="9"/>
      <c r="CS40" s="9"/>
      <c r="CT40" s="9"/>
      <c r="CU40" s="9"/>
      <c r="CV40" s="9"/>
      <c r="CW40" s="9"/>
      <c r="CX40" s="9"/>
      <c r="CY40" s="9"/>
      <c r="CZ40" s="9"/>
      <c r="DA40" s="9"/>
      <c r="DB40" s="9"/>
      <c r="DC40" s="9"/>
      <c r="DD40" s="9"/>
      <c r="DE40" s="9"/>
      <c r="DF40" s="9"/>
      <c r="DG40" s="9"/>
      <c r="DH40" s="9">
        <v>1</v>
      </c>
      <c r="DI40" s="9"/>
      <c r="DJ40" s="9"/>
      <c r="DK40" s="9"/>
      <c r="DL40" s="9">
        <v>1</v>
      </c>
      <c r="DM40" s="9"/>
      <c r="DN40" s="9"/>
      <c r="DO40" s="9">
        <v>1</v>
      </c>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v>1</v>
      </c>
      <c r="KP40" s="9">
        <v>1</v>
      </c>
      <c r="KQ40" s="9"/>
      <c r="KR40" s="9"/>
      <c r="KS40" s="9"/>
      <c r="KT40" s="9"/>
      <c r="KU40" s="9"/>
      <c r="KV40" s="9"/>
      <c r="KW40" s="9"/>
      <c r="KX40" s="9"/>
      <c r="KY40" s="9"/>
      <c r="KZ40" s="9"/>
      <c r="LA40" s="9"/>
      <c r="LB40" s="9"/>
      <c r="LC40" s="9"/>
      <c r="LD40" s="9">
        <v>1</v>
      </c>
      <c r="LE40" s="9"/>
      <c r="LF40" s="9"/>
      <c r="LG40" s="9"/>
      <c r="LH40" s="9"/>
      <c r="LI40" s="9"/>
      <c r="LJ40" s="9"/>
      <c r="LK40" s="9"/>
      <c r="LL40" s="9">
        <v>1</v>
      </c>
      <c r="LM40" s="9"/>
      <c r="LN40" s="9"/>
      <c r="LO40" s="9"/>
      <c r="LP40" s="9"/>
      <c r="LQ40" s="9"/>
      <c r="LR40" s="9"/>
      <c r="LS40" s="9"/>
      <c r="LT40" s="9"/>
      <c r="LU40" s="9"/>
      <c r="LV40" s="9"/>
      <c r="LW40" s="9"/>
      <c r="LX40" s="9"/>
      <c r="LY40" s="9">
        <v>1</v>
      </c>
      <c r="LZ40" s="9"/>
      <c r="MA40" s="9"/>
      <c r="MB40" s="9"/>
      <c r="MC40" s="9"/>
      <c r="MD40" s="9"/>
      <c r="ME40" s="9"/>
      <c r="MF40" s="9"/>
      <c r="MG40" s="9"/>
      <c r="MH40" s="9"/>
      <c r="MI40" s="9"/>
      <c r="MJ40" s="9"/>
      <c r="MK40" s="9"/>
      <c r="ML40" s="9"/>
      <c r="MM40" s="9"/>
      <c r="MN40" s="9"/>
      <c r="MO40" s="9"/>
      <c r="MP40" s="9"/>
      <c r="MQ40" s="9"/>
      <c r="MR40" s="9"/>
      <c r="MS40" s="9"/>
      <c r="MT40" s="9"/>
      <c r="MU40" s="9"/>
      <c r="MV40" s="9"/>
      <c r="MW40" s="9"/>
      <c r="MX40" s="9">
        <v>1</v>
      </c>
      <c r="MY40" s="9"/>
      <c r="MZ40" s="9"/>
      <c r="NA40" s="9"/>
      <c r="NB40" s="9"/>
      <c r="NC40" s="9"/>
      <c r="ND40" s="9"/>
      <c r="NE40" s="9"/>
      <c r="NF40" s="9"/>
      <c r="NG40" s="9"/>
      <c r="NH40" s="9"/>
      <c r="NI40" s="9"/>
      <c r="NJ40" s="9"/>
      <c r="NK40" s="9"/>
      <c r="NL40" s="9"/>
      <c r="NM40" s="9"/>
      <c r="NN40" s="9"/>
      <c r="NO40" s="9"/>
      <c r="NP40" s="9"/>
      <c r="NQ40" s="9">
        <v>11</v>
      </c>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row>
    <row r="41" spans="1:727" x14ac:dyDescent="0.25">
      <c r="A41" s="3" t="s">
        <v>114</v>
      </c>
      <c r="B41" s="9"/>
      <c r="C41" s="9"/>
      <c r="D41" s="9"/>
      <c r="E41" s="9"/>
      <c r="F41" s="9"/>
      <c r="G41" s="9">
        <v>1</v>
      </c>
      <c r="H41" s="9"/>
      <c r="I41" s="9"/>
      <c r="J41" s="9"/>
      <c r="K41" s="9"/>
      <c r="L41" s="9">
        <v>2</v>
      </c>
      <c r="M41" s="9">
        <v>1</v>
      </c>
      <c r="N41" s="9">
        <v>1</v>
      </c>
      <c r="O41" s="9"/>
      <c r="P41" s="9"/>
      <c r="Q41" s="9"/>
      <c r="R41" s="9"/>
      <c r="S41" s="9"/>
      <c r="T41" s="9"/>
      <c r="U41" s="9"/>
      <c r="V41" s="9"/>
      <c r="W41" s="9"/>
      <c r="X41" s="9"/>
      <c r="Y41" s="9"/>
      <c r="Z41" s="9"/>
      <c r="AA41" s="9"/>
      <c r="AB41" s="9"/>
      <c r="AC41" s="9"/>
      <c r="AD41" s="9"/>
      <c r="AE41" s="9"/>
      <c r="AF41" s="9">
        <v>1</v>
      </c>
      <c r="AG41" s="9"/>
      <c r="AH41" s="9"/>
      <c r="AI41" s="9"/>
      <c r="AJ41" s="9"/>
      <c r="AK41" s="9"/>
      <c r="AL41" s="9"/>
      <c r="AM41" s="9"/>
      <c r="AN41" s="9">
        <v>1</v>
      </c>
      <c r="AO41" s="9"/>
      <c r="AP41" s="9"/>
      <c r="AQ41" s="9"/>
      <c r="AR41" s="9"/>
      <c r="AS41" s="9"/>
      <c r="AT41" s="9"/>
      <c r="AU41" s="9"/>
      <c r="AV41" s="9">
        <v>2</v>
      </c>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v>1</v>
      </c>
      <c r="DE41" s="9"/>
      <c r="DF41" s="9"/>
      <c r="DG41" s="9"/>
      <c r="DH41" s="9"/>
      <c r="DI41" s="9"/>
      <c r="DJ41" s="9"/>
      <c r="DK41" s="9"/>
      <c r="DL41" s="9"/>
      <c r="DM41" s="9"/>
      <c r="DN41" s="9"/>
      <c r="DO41" s="9"/>
      <c r="DP41" s="9"/>
      <c r="DQ41" s="9"/>
      <c r="DR41" s="9">
        <v>1</v>
      </c>
      <c r="DS41" s="9"/>
      <c r="DT41" s="9"/>
      <c r="DU41" s="9"/>
      <c r="DV41" s="9"/>
      <c r="DW41" s="9"/>
      <c r="DX41" s="9"/>
      <c r="DY41" s="9"/>
      <c r="DZ41" s="9"/>
      <c r="EA41" s="9"/>
      <c r="EB41" s="9"/>
      <c r="EC41" s="9"/>
      <c r="ED41" s="9"/>
      <c r="EE41" s="9">
        <v>5</v>
      </c>
      <c r="EF41" s="9"/>
      <c r="EG41" s="9">
        <v>1</v>
      </c>
      <c r="EH41" s="9">
        <v>1</v>
      </c>
      <c r="EI41" s="9"/>
      <c r="EJ41" s="9"/>
      <c r="EK41" s="9">
        <v>1</v>
      </c>
      <c r="EL41" s="9"/>
      <c r="EM41" s="9"/>
      <c r="EN41" s="9"/>
      <c r="EO41" s="9"/>
      <c r="EP41" s="9"/>
      <c r="EQ41" s="9"/>
      <c r="ER41" s="9"/>
      <c r="ES41" s="9"/>
      <c r="ET41" s="9"/>
      <c r="EU41" s="9"/>
      <c r="EV41" s="9"/>
      <c r="EW41" s="9"/>
      <c r="EX41" s="9"/>
      <c r="EY41" s="9"/>
      <c r="EZ41" s="9"/>
      <c r="FA41" s="9"/>
      <c r="FB41" s="9"/>
      <c r="FC41" s="9"/>
      <c r="FD41" s="9"/>
      <c r="FE41" s="9"/>
      <c r="FF41" s="9"/>
      <c r="FG41" s="9"/>
      <c r="FH41" s="9">
        <v>1</v>
      </c>
      <c r="FI41" s="9"/>
      <c r="FJ41" s="9"/>
      <c r="FK41" s="9">
        <v>1</v>
      </c>
      <c r="FL41" s="9"/>
      <c r="FM41" s="9"/>
      <c r="FN41" s="9"/>
      <c r="FO41" s="9">
        <v>1</v>
      </c>
      <c r="FP41" s="9"/>
      <c r="FQ41" s="9">
        <v>1</v>
      </c>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v>1</v>
      </c>
      <c r="GX41" s="9"/>
      <c r="GY41" s="9"/>
      <c r="GZ41" s="9">
        <v>1</v>
      </c>
      <c r="HA41" s="9"/>
      <c r="HB41" s="9"/>
      <c r="HC41" s="9"/>
      <c r="HD41" s="9"/>
      <c r="HE41" s="9"/>
      <c r="HF41" s="9"/>
      <c r="HG41" s="9"/>
      <c r="HH41" s="9"/>
      <c r="HI41" s="9"/>
      <c r="HJ41" s="9"/>
      <c r="HK41" s="9"/>
      <c r="HL41" s="9"/>
      <c r="HM41" s="9"/>
      <c r="HN41" s="9"/>
      <c r="HO41" s="9"/>
      <c r="HP41" s="9"/>
      <c r="HQ41" s="9"/>
      <c r="HR41" s="9"/>
      <c r="HS41" s="9"/>
      <c r="HT41" s="9"/>
      <c r="HU41" s="9">
        <v>1</v>
      </c>
      <c r="HV41" s="9"/>
      <c r="HW41" s="9"/>
      <c r="HX41" s="9"/>
      <c r="HY41" s="9"/>
      <c r="HZ41" s="9"/>
      <c r="IA41" s="9"/>
      <c r="IB41" s="9">
        <v>1</v>
      </c>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v>1</v>
      </c>
      <c r="LI41" s="9"/>
      <c r="LJ41" s="9"/>
      <c r="LK41" s="9"/>
      <c r="LL41" s="9"/>
      <c r="LM41" s="9"/>
      <c r="LN41" s="9"/>
      <c r="LO41" s="9"/>
      <c r="LP41" s="9"/>
      <c r="LQ41" s="9"/>
      <c r="LR41" s="9"/>
      <c r="LS41" s="9"/>
      <c r="LT41" s="9"/>
      <c r="LU41" s="9"/>
      <c r="LV41" s="9"/>
      <c r="LW41" s="9"/>
      <c r="LX41" s="9"/>
      <c r="LY41" s="9"/>
      <c r="LZ41" s="9"/>
      <c r="MA41" s="9">
        <v>1</v>
      </c>
      <c r="MB41" s="9"/>
      <c r="MC41" s="9"/>
      <c r="MD41" s="9"/>
      <c r="ME41" s="9"/>
      <c r="MF41" s="9"/>
      <c r="MG41" s="9"/>
      <c r="MH41" s="9"/>
      <c r="MI41" s="9"/>
      <c r="MJ41" s="9"/>
      <c r="MK41" s="9"/>
      <c r="ML41" s="9"/>
      <c r="MM41" s="9"/>
      <c r="MN41" s="9"/>
      <c r="MO41" s="9"/>
      <c r="MP41" s="9">
        <v>1</v>
      </c>
      <c r="MQ41" s="9"/>
      <c r="MR41" s="9"/>
      <c r="MS41" s="9"/>
      <c r="MT41" s="9"/>
      <c r="MU41" s="9"/>
      <c r="MV41" s="9"/>
      <c r="MW41" s="9"/>
      <c r="MX41" s="9"/>
      <c r="MY41" s="9"/>
      <c r="MZ41" s="9"/>
      <c r="NA41" s="9"/>
      <c r="NB41" s="9">
        <v>1</v>
      </c>
      <c r="NC41" s="9"/>
      <c r="ND41" s="9">
        <v>1</v>
      </c>
      <c r="NE41" s="9"/>
      <c r="NF41" s="9"/>
      <c r="NG41" s="9"/>
      <c r="NH41" s="9"/>
      <c r="NI41" s="9"/>
      <c r="NJ41" s="9"/>
      <c r="NK41" s="9"/>
      <c r="NL41" s="9"/>
      <c r="NM41" s="9"/>
      <c r="NN41" s="9"/>
      <c r="NO41" s="9"/>
      <c r="NP41" s="9"/>
      <c r="NQ41" s="9">
        <v>32</v>
      </c>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row>
    <row r="42" spans="1:727" x14ac:dyDescent="0.25">
      <c r="A42" s="3" t="s">
        <v>173</v>
      </c>
      <c r="B42" s="9"/>
      <c r="C42" s="9"/>
      <c r="D42" s="9">
        <v>2</v>
      </c>
      <c r="E42" s="9"/>
      <c r="F42" s="9"/>
      <c r="G42" s="9"/>
      <c r="H42" s="9">
        <v>1</v>
      </c>
      <c r="I42" s="9"/>
      <c r="J42" s="9"/>
      <c r="K42" s="9"/>
      <c r="L42" s="9">
        <v>1</v>
      </c>
      <c r="M42" s="9"/>
      <c r="N42" s="9"/>
      <c r="O42" s="9"/>
      <c r="P42" s="9">
        <v>1</v>
      </c>
      <c r="Q42" s="9"/>
      <c r="R42" s="9">
        <v>1</v>
      </c>
      <c r="S42" s="9"/>
      <c r="T42" s="9"/>
      <c r="U42" s="9"/>
      <c r="V42" s="9"/>
      <c r="W42" s="9">
        <v>1</v>
      </c>
      <c r="X42" s="9"/>
      <c r="Y42" s="9"/>
      <c r="Z42" s="9"/>
      <c r="AA42" s="9"/>
      <c r="AB42" s="9"/>
      <c r="AC42" s="9"/>
      <c r="AD42" s="9"/>
      <c r="AE42" s="9"/>
      <c r="AF42" s="9"/>
      <c r="AG42" s="9"/>
      <c r="AH42" s="9"/>
      <c r="AI42" s="9"/>
      <c r="AJ42" s="9">
        <v>1</v>
      </c>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v>1</v>
      </c>
      <c r="DX42" s="9"/>
      <c r="DY42" s="9"/>
      <c r="DZ42" s="9"/>
      <c r="EA42" s="9"/>
      <c r="EB42" s="9"/>
      <c r="EC42" s="9"/>
      <c r="ED42" s="9"/>
      <c r="EE42" s="9">
        <v>5</v>
      </c>
      <c r="EF42" s="9"/>
      <c r="EG42" s="9"/>
      <c r="EH42" s="9">
        <v>1</v>
      </c>
      <c r="EI42" s="9"/>
      <c r="EJ42" s="9"/>
      <c r="EK42" s="9"/>
      <c r="EL42" s="9"/>
      <c r="EM42" s="9"/>
      <c r="EN42" s="9"/>
      <c r="EO42" s="9"/>
      <c r="EP42" s="9"/>
      <c r="EQ42" s="9"/>
      <c r="ER42" s="9"/>
      <c r="ES42" s="9"/>
      <c r="ET42" s="9"/>
      <c r="EU42" s="9"/>
      <c r="EV42" s="9"/>
      <c r="EW42" s="9"/>
      <c r="EX42" s="9"/>
      <c r="EY42" s="9"/>
      <c r="EZ42" s="9"/>
      <c r="FA42" s="9"/>
      <c r="FB42" s="9"/>
      <c r="FC42" s="9">
        <v>2</v>
      </c>
      <c r="FD42" s="9"/>
      <c r="FE42" s="9"/>
      <c r="FF42" s="9"/>
      <c r="FG42" s="9">
        <v>1</v>
      </c>
      <c r="FH42" s="9"/>
      <c r="FI42" s="9"/>
      <c r="FJ42" s="9"/>
      <c r="FK42" s="9">
        <v>3</v>
      </c>
      <c r="FL42" s="9"/>
      <c r="FM42" s="9"/>
      <c r="FN42" s="9"/>
      <c r="FO42" s="9"/>
      <c r="FP42" s="9"/>
      <c r="FQ42" s="9"/>
      <c r="FR42" s="9"/>
      <c r="FS42" s="9"/>
      <c r="FT42" s="9"/>
      <c r="FU42" s="9"/>
      <c r="FV42" s="9"/>
      <c r="FW42" s="9"/>
      <c r="FX42" s="9"/>
      <c r="FY42" s="9"/>
      <c r="FZ42" s="9"/>
      <c r="GA42" s="9"/>
      <c r="GB42" s="9">
        <v>1</v>
      </c>
      <c r="GC42" s="9"/>
      <c r="GD42" s="9"/>
      <c r="GE42" s="9"/>
      <c r="GF42" s="9"/>
      <c r="GG42" s="9"/>
      <c r="GH42" s="9"/>
      <c r="GI42" s="9"/>
      <c r="GJ42" s="9"/>
      <c r="GK42" s="9"/>
      <c r="GL42" s="9"/>
      <c r="GM42" s="9"/>
      <c r="GN42" s="9"/>
      <c r="GO42" s="9"/>
      <c r="GP42" s="9"/>
      <c r="GQ42" s="9"/>
      <c r="GR42" s="9"/>
      <c r="GS42" s="9"/>
      <c r="GT42" s="9"/>
      <c r="GU42" s="9"/>
      <c r="GV42" s="9">
        <v>1</v>
      </c>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v>1</v>
      </c>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v>24</v>
      </c>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row>
    <row r="43" spans="1:727" x14ac:dyDescent="0.25">
      <c r="A43" s="3" t="s">
        <v>199</v>
      </c>
      <c r="B43" s="9"/>
      <c r="C43" s="9"/>
      <c r="D43" s="9">
        <v>1</v>
      </c>
      <c r="E43" s="9"/>
      <c r="F43" s="9"/>
      <c r="G43" s="9"/>
      <c r="H43" s="9"/>
      <c r="I43" s="9"/>
      <c r="J43" s="9">
        <v>1</v>
      </c>
      <c r="K43" s="9"/>
      <c r="L43" s="9"/>
      <c r="M43" s="9"/>
      <c r="N43" s="9"/>
      <c r="O43" s="9"/>
      <c r="P43" s="9">
        <v>1</v>
      </c>
      <c r="Q43" s="9"/>
      <c r="R43" s="9"/>
      <c r="S43" s="9"/>
      <c r="T43" s="9"/>
      <c r="U43" s="9"/>
      <c r="V43" s="9"/>
      <c r="W43" s="9"/>
      <c r="X43" s="9"/>
      <c r="Y43" s="9"/>
      <c r="Z43" s="9"/>
      <c r="AA43" s="9"/>
      <c r="AB43" s="9"/>
      <c r="AC43" s="9"/>
      <c r="AD43" s="9"/>
      <c r="AE43" s="9"/>
      <c r="AF43" s="9"/>
      <c r="AG43" s="9"/>
      <c r="AH43" s="9"/>
      <c r="AI43" s="9"/>
      <c r="AJ43" s="9">
        <v>1</v>
      </c>
      <c r="AK43" s="9"/>
      <c r="AL43" s="9"/>
      <c r="AM43" s="9"/>
      <c r="AN43" s="9">
        <v>1</v>
      </c>
      <c r="AO43" s="9"/>
      <c r="AP43" s="9">
        <v>1</v>
      </c>
      <c r="AQ43" s="9"/>
      <c r="AR43" s="9"/>
      <c r="AS43" s="9"/>
      <c r="AT43" s="9"/>
      <c r="AU43" s="9">
        <v>1</v>
      </c>
      <c r="AV43" s="9"/>
      <c r="AW43" s="9"/>
      <c r="AX43" s="9"/>
      <c r="AY43" s="9"/>
      <c r="AZ43" s="9"/>
      <c r="BA43" s="9"/>
      <c r="BB43" s="9"/>
      <c r="BC43" s="9">
        <v>1</v>
      </c>
      <c r="BD43" s="9"/>
      <c r="BE43" s="9"/>
      <c r="BF43" s="9"/>
      <c r="BG43" s="9"/>
      <c r="BH43" s="9">
        <v>1</v>
      </c>
      <c r="BI43" s="9"/>
      <c r="BJ43" s="9">
        <v>1</v>
      </c>
      <c r="BK43" s="9"/>
      <c r="BL43" s="9"/>
      <c r="BM43" s="9"/>
      <c r="BN43" s="9">
        <v>1</v>
      </c>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v>1</v>
      </c>
      <c r="EA43" s="9"/>
      <c r="EB43" s="9"/>
      <c r="EC43" s="9"/>
      <c r="ED43" s="9"/>
      <c r="EE43" s="9">
        <v>3</v>
      </c>
      <c r="EF43" s="9"/>
      <c r="EG43" s="9"/>
      <c r="EH43" s="9"/>
      <c r="EI43" s="9"/>
      <c r="EJ43" s="9"/>
      <c r="EK43" s="9">
        <v>1</v>
      </c>
      <c r="EL43" s="9"/>
      <c r="EM43" s="9"/>
      <c r="EN43" s="9"/>
      <c r="EO43" s="9"/>
      <c r="EP43" s="9"/>
      <c r="EQ43" s="9"/>
      <c r="ER43" s="9"/>
      <c r="ES43" s="9">
        <v>1</v>
      </c>
      <c r="ET43" s="9"/>
      <c r="EU43" s="9"/>
      <c r="EV43" s="9"/>
      <c r="EW43" s="9"/>
      <c r="EX43" s="9"/>
      <c r="EY43" s="9"/>
      <c r="EZ43" s="9"/>
      <c r="FA43" s="9"/>
      <c r="FB43" s="9"/>
      <c r="FC43" s="9"/>
      <c r="FD43" s="9"/>
      <c r="FE43" s="9"/>
      <c r="FF43" s="9"/>
      <c r="FG43" s="9">
        <v>1</v>
      </c>
      <c r="FH43" s="9"/>
      <c r="FI43" s="9"/>
      <c r="FJ43" s="9"/>
      <c r="FK43" s="9"/>
      <c r="FL43" s="9"/>
      <c r="FM43" s="9"/>
      <c r="FN43" s="9"/>
      <c r="FO43" s="9">
        <v>1</v>
      </c>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v>1</v>
      </c>
      <c r="GS43" s="9"/>
      <c r="GT43" s="9"/>
      <c r="GU43" s="9"/>
      <c r="GV43" s="9">
        <v>1</v>
      </c>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v>1</v>
      </c>
      <c r="JE43" s="9"/>
      <c r="JF43" s="9"/>
      <c r="JG43" s="9"/>
      <c r="JH43" s="9">
        <v>1</v>
      </c>
      <c r="JI43" s="9">
        <v>1</v>
      </c>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v>1</v>
      </c>
      <c r="MV43" s="9"/>
      <c r="MW43" s="9"/>
      <c r="MX43" s="9"/>
      <c r="MY43" s="9"/>
      <c r="MZ43" s="9"/>
      <c r="NA43" s="9"/>
      <c r="NB43" s="9"/>
      <c r="NC43" s="9"/>
      <c r="ND43" s="9"/>
      <c r="NE43" s="9"/>
      <c r="NF43" s="9"/>
      <c r="NG43" s="9"/>
      <c r="NH43" s="9"/>
      <c r="NI43" s="9"/>
      <c r="NJ43" s="9"/>
      <c r="NK43" s="9"/>
      <c r="NL43" s="9"/>
      <c r="NM43" s="9"/>
      <c r="NN43" s="9"/>
      <c r="NO43" s="9"/>
      <c r="NP43" s="9"/>
      <c r="NQ43" s="9">
        <v>25</v>
      </c>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row>
    <row r="44" spans="1:727" x14ac:dyDescent="0.25">
      <c r="A44" s="3" t="s">
        <v>221</v>
      </c>
      <c r="B44" s="9"/>
      <c r="C44" s="9"/>
      <c r="D44" s="9"/>
      <c r="E44" s="9"/>
      <c r="F44" s="9"/>
      <c r="G44" s="9"/>
      <c r="H44" s="9">
        <v>3</v>
      </c>
      <c r="I44" s="9"/>
      <c r="J44" s="9"/>
      <c r="K44" s="9"/>
      <c r="L44" s="9"/>
      <c r="M44" s="9"/>
      <c r="N44" s="9"/>
      <c r="O44" s="9"/>
      <c r="P44" s="9">
        <v>2</v>
      </c>
      <c r="Q44" s="9"/>
      <c r="R44" s="9"/>
      <c r="S44" s="9">
        <v>1</v>
      </c>
      <c r="T44" s="9"/>
      <c r="U44" s="9"/>
      <c r="V44" s="9"/>
      <c r="W44" s="9"/>
      <c r="X44" s="9"/>
      <c r="Y44" s="9"/>
      <c r="Z44" s="9"/>
      <c r="AA44" s="9"/>
      <c r="AB44" s="9"/>
      <c r="AC44" s="9"/>
      <c r="AD44" s="9"/>
      <c r="AE44" s="9"/>
      <c r="AF44" s="9">
        <v>3</v>
      </c>
      <c r="AG44" s="9"/>
      <c r="AH44" s="9"/>
      <c r="AI44" s="9"/>
      <c r="AJ44" s="9"/>
      <c r="AK44" s="9"/>
      <c r="AL44" s="9"/>
      <c r="AM44" s="9"/>
      <c r="AN44" s="9">
        <v>1</v>
      </c>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v>1</v>
      </c>
      <c r="DQ44" s="9"/>
      <c r="DR44" s="9"/>
      <c r="DS44" s="9"/>
      <c r="DT44" s="9"/>
      <c r="DU44" s="9"/>
      <c r="DV44" s="9"/>
      <c r="DW44" s="9"/>
      <c r="DX44" s="9"/>
      <c r="DY44" s="9"/>
      <c r="DZ44" s="9"/>
      <c r="EA44" s="9"/>
      <c r="EB44" s="9"/>
      <c r="EC44" s="9"/>
      <c r="ED44" s="9"/>
      <c r="EE44" s="9">
        <v>12</v>
      </c>
      <c r="EF44" s="9"/>
      <c r="EG44" s="9"/>
      <c r="EH44" s="9">
        <v>1</v>
      </c>
      <c r="EI44" s="9"/>
      <c r="EJ44" s="9"/>
      <c r="EK44" s="9"/>
      <c r="EL44" s="9"/>
      <c r="EM44" s="9"/>
      <c r="EN44" s="9"/>
      <c r="EO44" s="9"/>
      <c r="EP44" s="9"/>
      <c r="EQ44" s="9"/>
      <c r="ER44" s="9"/>
      <c r="ES44" s="9"/>
      <c r="ET44" s="9"/>
      <c r="EU44" s="9"/>
      <c r="EV44" s="9"/>
      <c r="EW44" s="9"/>
      <c r="EX44" s="9"/>
      <c r="EY44" s="9"/>
      <c r="EZ44" s="9"/>
      <c r="FA44" s="9"/>
      <c r="FB44" s="9"/>
      <c r="FC44" s="9"/>
      <c r="FD44" s="9"/>
      <c r="FE44" s="9"/>
      <c r="FF44" s="9"/>
      <c r="FG44" s="9">
        <v>1</v>
      </c>
      <c r="FH44" s="9"/>
      <c r="FI44" s="9"/>
      <c r="FJ44" s="9"/>
      <c r="FK44" s="9">
        <v>1</v>
      </c>
      <c r="FL44" s="9"/>
      <c r="FM44" s="9">
        <v>1</v>
      </c>
      <c r="FN44" s="9"/>
      <c r="FO44" s="9">
        <v>1</v>
      </c>
      <c r="FP44" s="9"/>
      <c r="FQ44" s="9"/>
      <c r="FR44" s="9">
        <v>1</v>
      </c>
      <c r="FS44" s="9">
        <v>1</v>
      </c>
      <c r="FT44" s="9"/>
      <c r="FU44" s="9"/>
      <c r="FV44" s="9"/>
      <c r="FW44" s="9"/>
      <c r="FX44" s="9"/>
      <c r="FY44" s="9"/>
      <c r="FZ44" s="9"/>
      <c r="GA44" s="9"/>
      <c r="GB44" s="9"/>
      <c r="GC44" s="9"/>
      <c r="GD44" s="9"/>
      <c r="GE44" s="9"/>
      <c r="GF44" s="9"/>
      <c r="GG44" s="9"/>
      <c r="GH44" s="9"/>
      <c r="GI44" s="9"/>
      <c r="GJ44" s="9"/>
      <c r="GK44" s="9"/>
      <c r="GL44" s="9"/>
      <c r="GM44" s="9"/>
      <c r="GN44" s="9"/>
      <c r="GO44" s="9"/>
      <c r="GP44" s="9"/>
      <c r="GQ44" s="9"/>
      <c r="GR44" s="9">
        <v>2</v>
      </c>
      <c r="GS44" s="9"/>
      <c r="GT44" s="9"/>
      <c r="GU44" s="9"/>
      <c r="GV44" s="9">
        <v>3</v>
      </c>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v>1</v>
      </c>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v>36</v>
      </c>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row>
    <row r="45" spans="1:727" x14ac:dyDescent="0.25">
      <c r="A45" s="3" t="s">
        <v>178</v>
      </c>
      <c r="B45" s="9"/>
      <c r="C45" s="9"/>
      <c r="D45" s="9"/>
      <c r="E45" s="9"/>
      <c r="F45" s="9"/>
      <c r="G45" s="9"/>
      <c r="H45" s="9"/>
      <c r="I45" s="9"/>
      <c r="J45" s="9"/>
      <c r="K45" s="9"/>
      <c r="L45" s="9"/>
      <c r="M45" s="9"/>
      <c r="N45" s="9"/>
      <c r="O45" s="9"/>
      <c r="P45" s="9"/>
      <c r="Q45" s="9"/>
      <c r="R45" s="9"/>
      <c r="S45" s="9"/>
      <c r="T45" s="9"/>
      <c r="U45" s="9"/>
      <c r="V45" s="9"/>
      <c r="W45" s="9"/>
      <c r="X45" s="9">
        <v>2</v>
      </c>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v>1</v>
      </c>
      <c r="GO45" s="9">
        <v>1</v>
      </c>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v>4</v>
      </c>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row>
    <row r="46" spans="1:727" x14ac:dyDescent="0.25">
      <c r="A46" s="3" t="s">
        <v>154</v>
      </c>
      <c r="B46" s="9"/>
      <c r="C46" s="9"/>
      <c r="D46" s="9">
        <v>1</v>
      </c>
      <c r="E46" s="9"/>
      <c r="F46" s="9">
        <v>1</v>
      </c>
      <c r="G46" s="9"/>
      <c r="H46" s="9">
        <v>2</v>
      </c>
      <c r="I46" s="9"/>
      <c r="J46" s="9"/>
      <c r="K46" s="9"/>
      <c r="L46" s="9"/>
      <c r="M46" s="9"/>
      <c r="N46" s="9"/>
      <c r="O46" s="9"/>
      <c r="P46" s="9"/>
      <c r="Q46" s="9"/>
      <c r="R46" s="9"/>
      <c r="S46" s="9"/>
      <c r="T46" s="9"/>
      <c r="U46" s="9"/>
      <c r="V46" s="9"/>
      <c r="W46" s="9"/>
      <c r="X46" s="9"/>
      <c r="Y46" s="9"/>
      <c r="Z46" s="9"/>
      <c r="AA46" s="9"/>
      <c r="AB46" s="9"/>
      <c r="AC46" s="9"/>
      <c r="AD46" s="9"/>
      <c r="AE46" s="9">
        <v>1</v>
      </c>
      <c r="AF46" s="9">
        <v>2</v>
      </c>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v>1</v>
      </c>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v>1</v>
      </c>
      <c r="DJ46" s="9"/>
      <c r="DK46" s="9"/>
      <c r="DL46" s="9"/>
      <c r="DM46" s="9"/>
      <c r="DN46" s="9"/>
      <c r="DO46" s="9"/>
      <c r="DP46" s="9"/>
      <c r="DQ46" s="9"/>
      <c r="DR46" s="9"/>
      <c r="DS46" s="9">
        <v>1</v>
      </c>
      <c r="DT46" s="9"/>
      <c r="DU46" s="9"/>
      <c r="DV46" s="9"/>
      <c r="DW46" s="9"/>
      <c r="DX46" s="9"/>
      <c r="DY46" s="9"/>
      <c r="DZ46" s="9"/>
      <c r="EA46" s="9"/>
      <c r="EB46" s="9"/>
      <c r="EC46" s="9"/>
      <c r="ED46" s="9"/>
      <c r="EE46" s="9">
        <v>4</v>
      </c>
      <c r="EF46" s="9"/>
      <c r="EG46" s="9"/>
      <c r="EH46" s="9">
        <v>1</v>
      </c>
      <c r="EI46" s="9"/>
      <c r="EJ46" s="9"/>
      <c r="EK46" s="9"/>
      <c r="EL46" s="9"/>
      <c r="EM46" s="9"/>
      <c r="EN46" s="9"/>
      <c r="EO46" s="9"/>
      <c r="EP46" s="9"/>
      <c r="EQ46" s="9"/>
      <c r="ER46" s="9">
        <v>1</v>
      </c>
      <c r="ES46" s="9"/>
      <c r="ET46" s="9"/>
      <c r="EU46" s="9"/>
      <c r="EV46" s="9"/>
      <c r="EW46" s="9"/>
      <c r="EX46" s="9"/>
      <c r="EY46" s="9"/>
      <c r="EZ46" s="9"/>
      <c r="FA46" s="9"/>
      <c r="FB46" s="9"/>
      <c r="FC46" s="9"/>
      <c r="FD46" s="9">
        <v>1</v>
      </c>
      <c r="FE46" s="9"/>
      <c r="FF46" s="9"/>
      <c r="FG46" s="9"/>
      <c r="FH46" s="9"/>
      <c r="FI46" s="9"/>
      <c r="FJ46" s="9"/>
      <c r="FK46" s="9"/>
      <c r="FL46" s="9"/>
      <c r="FM46" s="9"/>
      <c r="FN46" s="9"/>
      <c r="FO46" s="9">
        <v>2</v>
      </c>
      <c r="FP46" s="9"/>
      <c r="FQ46" s="9"/>
      <c r="FR46" s="9"/>
      <c r="FS46" s="9"/>
      <c r="FT46" s="9"/>
      <c r="FU46" s="9"/>
      <c r="FV46" s="9"/>
      <c r="FW46" s="9"/>
      <c r="FX46" s="9"/>
      <c r="FY46" s="9"/>
      <c r="FZ46" s="9"/>
      <c r="GA46" s="9"/>
      <c r="GB46" s="9"/>
      <c r="GC46" s="9"/>
      <c r="GD46" s="9"/>
      <c r="GE46" s="9">
        <v>1</v>
      </c>
      <c r="GF46" s="9"/>
      <c r="GG46" s="9"/>
      <c r="GH46" s="9"/>
      <c r="GI46" s="9"/>
      <c r="GJ46" s="9"/>
      <c r="GK46" s="9"/>
      <c r="GL46" s="9"/>
      <c r="GM46" s="9"/>
      <c r="GN46" s="9"/>
      <c r="GO46" s="9"/>
      <c r="GP46" s="9"/>
      <c r="GQ46" s="9"/>
      <c r="GR46" s="9"/>
      <c r="GS46" s="9"/>
      <c r="GT46" s="9"/>
      <c r="GU46" s="9"/>
      <c r="GV46" s="9"/>
      <c r="GW46" s="9"/>
      <c r="GX46" s="9"/>
      <c r="GY46" s="9">
        <v>1</v>
      </c>
      <c r="GZ46" s="9"/>
      <c r="HA46" s="9"/>
      <c r="HB46" s="9"/>
      <c r="HC46" s="9">
        <v>1</v>
      </c>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v>1</v>
      </c>
      <c r="JD46" s="9">
        <v>1</v>
      </c>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v>1</v>
      </c>
      <c r="LI46" s="9"/>
      <c r="LJ46" s="9"/>
      <c r="LK46" s="9"/>
      <c r="LL46" s="9"/>
      <c r="LM46" s="9"/>
      <c r="LN46" s="9"/>
      <c r="LO46" s="9"/>
      <c r="LP46" s="9">
        <v>1</v>
      </c>
      <c r="LQ46" s="9"/>
      <c r="LR46" s="9"/>
      <c r="LS46" s="9"/>
      <c r="LT46" s="9"/>
      <c r="LU46" s="9"/>
      <c r="LV46" s="9"/>
      <c r="LW46" s="9"/>
      <c r="LX46" s="9"/>
      <c r="LY46" s="9"/>
      <c r="LZ46" s="9"/>
      <c r="MA46" s="9"/>
      <c r="MB46" s="9"/>
      <c r="MC46" s="9">
        <v>1</v>
      </c>
      <c r="MD46" s="9"/>
      <c r="ME46" s="9"/>
      <c r="MF46" s="9"/>
      <c r="MG46" s="9"/>
      <c r="MH46" s="9"/>
      <c r="MI46" s="9"/>
      <c r="MJ46" s="9"/>
      <c r="MK46" s="9"/>
      <c r="ML46" s="9"/>
      <c r="MM46" s="9"/>
      <c r="MN46" s="9"/>
      <c r="MO46" s="9"/>
      <c r="MP46" s="9"/>
      <c r="MQ46" s="9"/>
      <c r="MR46" s="9"/>
      <c r="MS46" s="9">
        <v>1</v>
      </c>
      <c r="MT46" s="9"/>
      <c r="MU46" s="9"/>
      <c r="MV46" s="9"/>
      <c r="MW46" s="9"/>
      <c r="MX46" s="9"/>
      <c r="MY46" s="9">
        <v>1</v>
      </c>
      <c r="MZ46" s="9"/>
      <c r="NA46" s="9"/>
      <c r="NB46" s="9"/>
      <c r="NC46" s="9"/>
      <c r="ND46" s="9"/>
      <c r="NE46" s="9"/>
      <c r="NF46" s="9"/>
      <c r="NG46" s="9"/>
      <c r="NH46" s="9"/>
      <c r="NI46" s="9"/>
      <c r="NJ46" s="9"/>
      <c r="NK46" s="9"/>
      <c r="NL46" s="9"/>
      <c r="NM46" s="9"/>
      <c r="NN46" s="9"/>
      <c r="NO46" s="9"/>
      <c r="NP46" s="9"/>
      <c r="NQ46" s="9">
        <v>29</v>
      </c>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row>
    <row r="47" spans="1:727" x14ac:dyDescent="0.25">
      <c r="A47" s="3" t="s">
        <v>150</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v>1</v>
      </c>
      <c r="CW47" s="9">
        <v>1</v>
      </c>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v>1</v>
      </c>
      <c r="NN47" s="9"/>
      <c r="NO47" s="9"/>
      <c r="NP47" s="9"/>
      <c r="NQ47" s="9">
        <v>3</v>
      </c>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row>
    <row r="48" spans="1:727" x14ac:dyDescent="0.25">
      <c r="A48" s="3" t="s">
        <v>767</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v>2</v>
      </c>
      <c r="DQ48" s="9"/>
      <c r="DR48" s="9"/>
      <c r="DS48" s="9"/>
      <c r="DT48" s="9"/>
      <c r="DU48" s="9"/>
      <c r="DV48" s="9"/>
      <c r="DW48" s="9"/>
      <c r="DX48" s="9"/>
      <c r="DY48" s="9"/>
      <c r="DZ48" s="9"/>
      <c r="EA48" s="9"/>
      <c r="EB48" s="9"/>
      <c r="EC48" s="9"/>
      <c r="ED48" s="9"/>
      <c r="EE48" s="9">
        <v>3</v>
      </c>
      <c r="EF48" s="9"/>
      <c r="EG48" s="9"/>
      <c r="EH48" s="9">
        <v>1</v>
      </c>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v>1</v>
      </c>
      <c r="FL48" s="9"/>
      <c r="FM48" s="9"/>
      <c r="FN48" s="9"/>
      <c r="FO48" s="9">
        <v>2</v>
      </c>
      <c r="FP48" s="9"/>
      <c r="FQ48" s="9"/>
      <c r="FR48" s="9"/>
      <c r="FS48" s="9">
        <v>1</v>
      </c>
      <c r="FT48" s="9"/>
      <c r="FU48" s="9"/>
      <c r="FV48" s="9"/>
      <c r="FW48" s="9"/>
      <c r="FX48" s="9"/>
      <c r="FY48" s="9"/>
      <c r="FZ48" s="9"/>
      <c r="GA48" s="9"/>
      <c r="GB48" s="9"/>
      <c r="GC48" s="9"/>
      <c r="GD48" s="9"/>
      <c r="GE48" s="9"/>
      <c r="GF48" s="9"/>
      <c r="GG48" s="9"/>
      <c r="GH48" s="9"/>
      <c r="GI48" s="9"/>
      <c r="GJ48" s="9"/>
      <c r="GK48" s="9"/>
      <c r="GL48" s="9"/>
      <c r="GM48" s="9"/>
      <c r="GN48" s="9"/>
      <c r="GO48" s="9"/>
      <c r="GP48" s="9"/>
      <c r="GQ48" s="9"/>
      <c r="GR48" s="9">
        <v>1</v>
      </c>
      <c r="GS48" s="9"/>
      <c r="GT48" s="9"/>
      <c r="GU48" s="9"/>
      <c r="GV48" s="9"/>
      <c r="GW48" s="9"/>
      <c r="GX48" s="9"/>
      <c r="GY48" s="9"/>
      <c r="GZ48" s="9"/>
      <c r="HA48" s="9">
        <v>1</v>
      </c>
      <c r="HB48" s="9"/>
      <c r="HC48" s="9"/>
      <c r="HD48" s="9"/>
      <c r="HE48" s="9"/>
      <c r="HF48" s="9"/>
      <c r="HG48" s="9"/>
      <c r="HH48" s="9"/>
      <c r="HI48" s="9"/>
      <c r="HJ48" s="9">
        <v>1</v>
      </c>
      <c r="HK48" s="9"/>
      <c r="HL48" s="9">
        <v>1</v>
      </c>
      <c r="HM48" s="9"/>
      <c r="HN48" s="9"/>
      <c r="HO48" s="9"/>
      <c r="HP48" s="9">
        <v>1</v>
      </c>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v>1</v>
      </c>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v>1</v>
      </c>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v>1</v>
      </c>
      <c r="NC48" s="9"/>
      <c r="ND48" s="9"/>
      <c r="NE48" s="9"/>
      <c r="NF48" s="9"/>
      <c r="NG48" s="9"/>
      <c r="NH48" s="9"/>
      <c r="NI48" s="9"/>
      <c r="NJ48" s="9"/>
      <c r="NK48" s="9"/>
      <c r="NL48" s="9"/>
      <c r="NM48" s="9"/>
      <c r="NN48" s="9"/>
      <c r="NO48" s="9"/>
      <c r="NP48" s="9"/>
      <c r="NQ48" s="9">
        <v>18</v>
      </c>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row>
    <row r="49" spans="1:727" x14ac:dyDescent="0.25">
      <c r="A49" s="3" t="s">
        <v>122</v>
      </c>
      <c r="B49" s="9"/>
      <c r="C49" s="9"/>
      <c r="D49" s="9"/>
      <c r="E49" s="9"/>
      <c r="F49" s="9"/>
      <c r="G49" s="9"/>
      <c r="H49" s="9"/>
      <c r="I49" s="9"/>
      <c r="J49" s="9"/>
      <c r="K49" s="9"/>
      <c r="L49" s="9">
        <v>1</v>
      </c>
      <c r="M49" s="9"/>
      <c r="N49" s="9"/>
      <c r="O49" s="9">
        <v>1</v>
      </c>
      <c r="P49" s="9"/>
      <c r="Q49" s="9"/>
      <c r="R49" s="9"/>
      <c r="S49" s="9"/>
      <c r="T49" s="9"/>
      <c r="U49" s="9"/>
      <c r="V49" s="9"/>
      <c r="W49" s="9"/>
      <c r="X49" s="9">
        <v>1</v>
      </c>
      <c r="Y49" s="9"/>
      <c r="Z49" s="9"/>
      <c r="AA49" s="9">
        <v>1</v>
      </c>
      <c r="AB49" s="9"/>
      <c r="AC49" s="9"/>
      <c r="AD49" s="9"/>
      <c r="AE49" s="9"/>
      <c r="AF49" s="9">
        <v>1</v>
      </c>
      <c r="AG49" s="9">
        <v>1</v>
      </c>
      <c r="AH49" s="9"/>
      <c r="AI49" s="9"/>
      <c r="AJ49" s="9"/>
      <c r="AK49" s="9"/>
      <c r="AL49" s="9"/>
      <c r="AM49" s="9"/>
      <c r="AN49" s="9">
        <v>1</v>
      </c>
      <c r="AO49" s="9"/>
      <c r="AP49" s="9"/>
      <c r="AQ49" s="9"/>
      <c r="AR49" s="9"/>
      <c r="AS49" s="9"/>
      <c r="AT49" s="9"/>
      <c r="AU49" s="9"/>
      <c r="AV49" s="9"/>
      <c r="AW49" s="9"/>
      <c r="AX49" s="9"/>
      <c r="AY49" s="9"/>
      <c r="AZ49" s="9"/>
      <c r="BA49" s="9"/>
      <c r="BB49" s="9"/>
      <c r="BC49" s="9"/>
      <c r="BD49" s="9"/>
      <c r="BE49" s="9"/>
      <c r="BF49" s="9"/>
      <c r="BG49" s="9"/>
      <c r="BH49" s="9"/>
      <c r="BI49" s="9"/>
      <c r="BJ49" s="9"/>
      <c r="BK49" s="9"/>
      <c r="BL49" s="9">
        <v>1</v>
      </c>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v>5</v>
      </c>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v>1</v>
      </c>
      <c r="FL49" s="9"/>
      <c r="FM49" s="9"/>
      <c r="FN49" s="9"/>
      <c r="FO49" s="9"/>
      <c r="FP49" s="9"/>
      <c r="FQ49" s="9"/>
      <c r="FR49" s="9"/>
      <c r="FS49" s="9">
        <v>1</v>
      </c>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v>3</v>
      </c>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v>1</v>
      </c>
      <c r="JI49" s="9"/>
      <c r="JJ49" s="9"/>
      <c r="JK49" s="9">
        <v>1</v>
      </c>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v>1</v>
      </c>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v>1</v>
      </c>
      <c r="MT49" s="9"/>
      <c r="MU49" s="9"/>
      <c r="MV49" s="9"/>
      <c r="MW49" s="9"/>
      <c r="MX49" s="9"/>
      <c r="MY49" s="9">
        <v>1</v>
      </c>
      <c r="MZ49" s="9"/>
      <c r="NA49" s="9"/>
      <c r="NB49" s="9"/>
      <c r="NC49" s="9"/>
      <c r="ND49" s="9"/>
      <c r="NE49" s="9"/>
      <c r="NF49" s="9"/>
      <c r="NG49" s="9"/>
      <c r="NH49" s="9"/>
      <c r="NI49" s="9"/>
      <c r="NJ49" s="9"/>
      <c r="NK49" s="9"/>
      <c r="NL49" s="9"/>
      <c r="NM49" s="9"/>
      <c r="NN49" s="9"/>
      <c r="NO49" s="9"/>
      <c r="NP49" s="9"/>
      <c r="NQ49" s="9">
        <v>23</v>
      </c>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row>
    <row r="50" spans="1:727" x14ac:dyDescent="0.25">
      <c r="A50" s="3" t="s">
        <v>458</v>
      </c>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v>1</v>
      </c>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v>1</v>
      </c>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v>2</v>
      </c>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row>
    <row r="51" spans="1:727" x14ac:dyDescent="0.25">
      <c r="A51" s="3" t="s">
        <v>205</v>
      </c>
      <c r="B51" s="9"/>
      <c r="C51" s="9"/>
      <c r="D51" s="9"/>
      <c r="E51" s="9"/>
      <c r="F51" s="9"/>
      <c r="G51" s="9"/>
      <c r="H51" s="9"/>
      <c r="I51" s="9"/>
      <c r="J51" s="9"/>
      <c r="K51" s="9"/>
      <c r="L51" s="9"/>
      <c r="M51" s="9"/>
      <c r="N51" s="9"/>
      <c r="O51" s="9"/>
      <c r="P51" s="9"/>
      <c r="Q51" s="9"/>
      <c r="R51" s="9"/>
      <c r="S51" s="9"/>
      <c r="T51" s="9"/>
      <c r="U51" s="9"/>
      <c r="V51" s="9"/>
      <c r="W51" s="9"/>
      <c r="X51" s="9"/>
      <c r="Y51" s="9"/>
      <c r="Z51" s="9"/>
      <c r="AA51" s="9"/>
      <c r="AB51" s="9">
        <v>2</v>
      </c>
      <c r="AC51" s="9"/>
      <c r="AD51" s="9"/>
      <c r="AE51" s="9"/>
      <c r="AF51" s="9"/>
      <c r="AG51" s="9"/>
      <c r="AH51" s="9"/>
      <c r="AI51" s="9"/>
      <c r="AJ51" s="9"/>
      <c r="AK51" s="9"/>
      <c r="AL51" s="9"/>
      <c r="AM51" s="9"/>
      <c r="AN51" s="9"/>
      <c r="AO51" s="9"/>
      <c r="AP51" s="9"/>
      <c r="AQ51" s="9"/>
      <c r="AR51" s="9"/>
      <c r="AS51" s="9"/>
      <c r="AT51" s="9"/>
      <c r="AU51" s="9"/>
      <c r="AV51" s="9"/>
      <c r="AW51" s="9"/>
      <c r="AX51" s="9"/>
      <c r="AY51" s="9"/>
      <c r="AZ51" s="9">
        <v>2</v>
      </c>
      <c r="BA51" s="9"/>
      <c r="BB51" s="9"/>
      <c r="BC51" s="9"/>
      <c r="BD51" s="9"/>
      <c r="BE51" s="9"/>
      <c r="BF51" s="9"/>
      <c r="BG51" s="9"/>
      <c r="BH51" s="9"/>
      <c r="BI51" s="9"/>
      <c r="BJ51" s="9"/>
      <c r="BK51" s="9"/>
      <c r="BL51" s="9">
        <v>3</v>
      </c>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v>1</v>
      </c>
      <c r="DL51" s="9">
        <v>1</v>
      </c>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v>1</v>
      </c>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v>1</v>
      </c>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v>1</v>
      </c>
      <c r="JU51" s="9"/>
      <c r="JV51" s="9">
        <v>1</v>
      </c>
      <c r="JW51" s="9">
        <v>1</v>
      </c>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v>1</v>
      </c>
      <c r="LC51" s="9"/>
      <c r="LD51" s="9"/>
      <c r="LE51" s="9"/>
      <c r="LF51" s="9"/>
      <c r="LG51" s="9"/>
      <c r="LH51" s="9"/>
      <c r="LI51" s="9"/>
      <c r="LJ51" s="9"/>
      <c r="LK51" s="9"/>
      <c r="LL51" s="9"/>
      <c r="LM51" s="9"/>
      <c r="LN51" s="9"/>
      <c r="LO51" s="9"/>
      <c r="LP51" s="9">
        <v>1</v>
      </c>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v>2</v>
      </c>
      <c r="NC51" s="9"/>
      <c r="ND51" s="9"/>
      <c r="NE51" s="9"/>
      <c r="NF51" s="9">
        <v>3</v>
      </c>
      <c r="NG51" s="9"/>
      <c r="NH51" s="9"/>
      <c r="NI51" s="9"/>
      <c r="NJ51" s="9"/>
      <c r="NK51" s="9"/>
      <c r="NL51" s="9"/>
      <c r="NM51" s="9">
        <v>1</v>
      </c>
      <c r="NN51" s="9"/>
      <c r="NO51" s="9"/>
      <c r="NP51" s="9"/>
      <c r="NQ51" s="9">
        <v>22</v>
      </c>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row>
    <row r="52" spans="1:727" x14ac:dyDescent="0.25">
      <c r="A52" s="3" t="s">
        <v>772</v>
      </c>
      <c r="B52" s="9"/>
      <c r="C52" s="9"/>
      <c r="D52" s="9"/>
      <c r="E52" s="9"/>
      <c r="F52" s="9"/>
      <c r="G52" s="9"/>
      <c r="H52" s="9"/>
      <c r="I52" s="9"/>
      <c r="J52" s="9"/>
      <c r="K52" s="9"/>
      <c r="L52" s="9"/>
      <c r="M52" s="9"/>
      <c r="N52" s="9"/>
      <c r="O52" s="9"/>
      <c r="P52" s="9"/>
      <c r="Q52" s="9"/>
      <c r="R52" s="9"/>
      <c r="S52" s="9"/>
      <c r="T52" s="9"/>
      <c r="U52" s="9">
        <v>1</v>
      </c>
      <c r="V52" s="9"/>
      <c r="W52" s="9"/>
      <c r="X52" s="9"/>
      <c r="Y52" s="9"/>
      <c r="Z52" s="9"/>
      <c r="AA52" s="9"/>
      <c r="AB52" s="9"/>
      <c r="AC52" s="9"/>
      <c r="AD52" s="9">
        <v>1</v>
      </c>
      <c r="AE52" s="9"/>
      <c r="AF52" s="9"/>
      <c r="AG52" s="9"/>
      <c r="AH52" s="9"/>
      <c r="AI52" s="9"/>
      <c r="AJ52" s="9"/>
      <c r="AK52" s="9"/>
      <c r="AL52" s="9"/>
      <c r="AM52" s="9"/>
      <c r="AN52" s="9"/>
      <c r="AO52" s="9"/>
      <c r="AP52" s="9"/>
      <c r="AQ52" s="9"/>
      <c r="AR52" s="9"/>
      <c r="AS52" s="9"/>
      <c r="AT52" s="9"/>
      <c r="AU52" s="9"/>
      <c r="AV52" s="9">
        <v>1</v>
      </c>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v>3</v>
      </c>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v>1</v>
      </c>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v>7</v>
      </c>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row>
    <row r="53" spans="1:727" x14ac:dyDescent="0.25">
      <c r="A53" s="3" t="s">
        <v>170</v>
      </c>
      <c r="B53" s="9"/>
      <c r="C53" s="9"/>
      <c r="D53" s="9"/>
      <c r="E53" s="9"/>
      <c r="F53" s="9"/>
      <c r="G53" s="9"/>
      <c r="H53" s="9">
        <v>2</v>
      </c>
      <c r="I53" s="9"/>
      <c r="J53" s="9"/>
      <c r="K53" s="9"/>
      <c r="L53" s="9"/>
      <c r="M53" s="9"/>
      <c r="N53" s="9"/>
      <c r="O53" s="9"/>
      <c r="P53" s="9">
        <v>1</v>
      </c>
      <c r="Q53" s="9"/>
      <c r="R53" s="9"/>
      <c r="S53" s="9"/>
      <c r="T53" s="9"/>
      <c r="U53" s="9"/>
      <c r="V53" s="9"/>
      <c r="W53" s="9"/>
      <c r="X53" s="9"/>
      <c r="Y53" s="9"/>
      <c r="Z53" s="9"/>
      <c r="AA53" s="9"/>
      <c r="AB53" s="9">
        <v>2</v>
      </c>
      <c r="AC53" s="9"/>
      <c r="AD53" s="9"/>
      <c r="AE53" s="9"/>
      <c r="AF53" s="9"/>
      <c r="AG53" s="9"/>
      <c r="AH53" s="9"/>
      <c r="AI53" s="9"/>
      <c r="AJ53" s="9">
        <v>2</v>
      </c>
      <c r="AK53" s="9"/>
      <c r="AL53" s="9"/>
      <c r="AM53" s="9"/>
      <c r="AN53" s="9">
        <v>1</v>
      </c>
      <c r="AO53" s="9"/>
      <c r="AP53" s="9"/>
      <c r="AQ53" s="9"/>
      <c r="AR53" s="9"/>
      <c r="AS53" s="9"/>
      <c r="AT53" s="9"/>
      <c r="AU53" s="9"/>
      <c r="AV53" s="9"/>
      <c r="AW53" s="9"/>
      <c r="AX53" s="9"/>
      <c r="AY53" s="9"/>
      <c r="AZ53" s="9"/>
      <c r="BA53" s="9"/>
      <c r="BB53" s="9"/>
      <c r="BC53" s="9"/>
      <c r="BD53" s="9"/>
      <c r="BE53" s="9"/>
      <c r="BF53" s="9">
        <v>1</v>
      </c>
      <c r="BG53" s="9">
        <v>1</v>
      </c>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v>1</v>
      </c>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v>1</v>
      </c>
      <c r="FL53" s="9"/>
      <c r="FM53" s="9"/>
      <c r="FN53" s="9"/>
      <c r="FO53" s="9">
        <v>1</v>
      </c>
      <c r="FP53" s="9"/>
      <c r="FQ53" s="9"/>
      <c r="FR53" s="9"/>
      <c r="FS53" s="9"/>
      <c r="FT53" s="9">
        <v>1</v>
      </c>
      <c r="FU53" s="9"/>
      <c r="FV53" s="9"/>
      <c r="FW53" s="9"/>
      <c r="FX53" s="9"/>
      <c r="FY53" s="9"/>
      <c r="FZ53" s="9">
        <v>1</v>
      </c>
      <c r="GA53" s="9"/>
      <c r="GB53" s="9"/>
      <c r="GC53" s="9"/>
      <c r="GD53" s="9"/>
      <c r="GE53" s="9"/>
      <c r="GF53" s="9"/>
      <c r="GG53" s="9"/>
      <c r="GH53" s="9"/>
      <c r="GI53" s="9">
        <v>1</v>
      </c>
      <c r="GJ53" s="9"/>
      <c r="GK53" s="9"/>
      <c r="GL53" s="9"/>
      <c r="GM53" s="9"/>
      <c r="GN53" s="9"/>
      <c r="GO53" s="9"/>
      <c r="GP53" s="9"/>
      <c r="GQ53" s="9"/>
      <c r="GR53" s="9"/>
      <c r="GS53" s="9"/>
      <c r="GT53" s="9"/>
      <c r="GU53" s="9"/>
      <c r="GV53" s="9"/>
      <c r="GW53" s="9"/>
      <c r="GX53" s="9"/>
      <c r="GY53" s="9"/>
      <c r="GZ53" s="9"/>
      <c r="HA53" s="9"/>
      <c r="HB53" s="9">
        <v>1</v>
      </c>
      <c r="HC53" s="9"/>
      <c r="HD53" s="9"/>
      <c r="HE53" s="9"/>
      <c r="HF53" s="9"/>
      <c r="HG53" s="9"/>
      <c r="HH53" s="9"/>
      <c r="HI53" s="9">
        <v>1</v>
      </c>
      <c r="HJ53" s="9"/>
      <c r="HK53" s="9"/>
      <c r="HL53" s="9"/>
      <c r="HM53" s="9">
        <v>1</v>
      </c>
      <c r="HN53" s="9"/>
      <c r="HO53" s="9"/>
      <c r="HP53" s="9"/>
      <c r="HQ53" s="9"/>
      <c r="HR53" s="9"/>
      <c r="HS53" s="9"/>
      <c r="HT53" s="9"/>
      <c r="HU53" s="9"/>
      <c r="HV53" s="9"/>
      <c r="HW53" s="9"/>
      <c r="HX53" s="9"/>
      <c r="HY53" s="9"/>
      <c r="HZ53" s="9"/>
      <c r="IA53" s="9"/>
      <c r="IB53" s="9"/>
      <c r="IC53" s="9"/>
      <c r="ID53" s="9"/>
      <c r="IE53" s="9"/>
      <c r="IF53" s="9"/>
      <c r="IG53" s="9">
        <v>1</v>
      </c>
      <c r="IH53" s="9"/>
      <c r="II53" s="9"/>
      <c r="IJ53" s="9"/>
      <c r="IK53" s="9"/>
      <c r="IL53" s="9"/>
      <c r="IM53" s="9"/>
      <c r="IN53" s="9"/>
      <c r="IO53" s="9">
        <v>1</v>
      </c>
      <c r="IP53" s="9"/>
      <c r="IQ53" s="9"/>
      <c r="IR53" s="9"/>
      <c r="IS53" s="9"/>
      <c r="IT53" s="9"/>
      <c r="IU53" s="9">
        <v>1</v>
      </c>
      <c r="IV53" s="9">
        <v>1</v>
      </c>
      <c r="IW53" s="9"/>
      <c r="IX53" s="9"/>
      <c r="IY53" s="9"/>
      <c r="IZ53" s="9"/>
      <c r="JA53" s="9"/>
      <c r="JB53" s="9"/>
      <c r="JC53" s="9"/>
      <c r="JD53" s="9"/>
      <c r="JE53" s="9"/>
      <c r="JF53" s="9"/>
      <c r="JG53" s="9"/>
      <c r="JH53" s="9"/>
      <c r="JI53" s="9"/>
      <c r="JJ53" s="9"/>
      <c r="JK53" s="9"/>
      <c r="JL53" s="9"/>
      <c r="JM53" s="9"/>
      <c r="JN53" s="9"/>
      <c r="JO53" s="9"/>
      <c r="JP53" s="9"/>
      <c r="JQ53" s="9"/>
      <c r="JR53" s="9"/>
      <c r="JS53" s="9">
        <v>1</v>
      </c>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v>1</v>
      </c>
      <c r="KX53" s="9"/>
      <c r="KY53" s="9"/>
      <c r="KZ53" s="9"/>
      <c r="LA53" s="9"/>
      <c r="LB53" s="9"/>
      <c r="LC53" s="9"/>
      <c r="LD53" s="9"/>
      <c r="LE53" s="9"/>
      <c r="LF53" s="9"/>
      <c r="LG53" s="9"/>
      <c r="LH53" s="9"/>
      <c r="LI53" s="9"/>
      <c r="LJ53" s="9"/>
      <c r="LK53" s="9"/>
      <c r="LL53" s="9">
        <v>1</v>
      </c>
      <c r="LM53" s="9"/>
      <c r="LN53" s="9"/>
      <c r="LO53" s="9"/>
      <c r="LP53" s="9"/>
      <c r="LQ53" s="9"/>
      <c r="LR53" s="9"/>
      <c r="LS53" s="9"/>
      <c r="LT53" s="9"/>
      <c r="LU53" s="9"/>
      <c r="LV53" s="9"/>
      <c r="LW53" s="9"/>
      <c r="LX53" s="9"/>
      <c r="LY53" s="9"/>
      <c r="LZ53" s="9">
        <v>1</v>
      </c>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v>1</v>
      </c>
      <c r="NG53" s="9"/>
      <c r="NH53" s="9"/>
      <c r="NI53" s="9">
        <v>1</v>
      </c>
      <c r="NJ53" s="9"/>
      <c r="NK53" s="9"/>
      <c r="NL53" s="9">
        <v>1</v>
      </c>
      <c r="NM53" s="9">
        <v>1</v>
      </c>
      <c r="NN53" s="9"/>
      <c r="NO53" s="9"/>
      <c r="NP53" s="9"/>
      <c r="NQ53" s="9">
        <v>31</v>
      </c>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row>
    <row r="54" spans="1:727" x14ac:dyDescent="0.25">
      <c r="A54" s="3" t="s">
        <v>237</v>
      </c>
      <c r="B54" s="9"/>
      <c r="C54" s="9"/>
      <c r="D54" s="9">
        <v>2</v>
      </c>
      <c r="E54" s="9"/>
      <c r="F54" s="9"/>
      <c r="G54" s="9"/>
      <c r="H54" s="9"/>
      <c r="I54" s="9"/>
      <c r="J54" s="9"/>
      <c r="K54" s="9"/>
      <c r="L54" s="9"/>
      <c r="M54" s="9"/>
      <c r="N54" s="9"/>
      <c r="O54" s="9"/>
      <c r="P54" s="9"/>
      <c r="Q54" s="9"/>
      <c r="R54" s="9"/>
      <c r="S54" s="9"/>
      <c r="T54" s="9"/>
      <c r="U54" s="9"/>
      <c r="V54" s="9">
        <v>1</v>
      </c>
      <c r="W54" s="9"/>
      <c r="X54" s="9">
        <v>2</v>
      </c>
      <c r="Y54" s="9"/>
      <c r="Z54" s="9"/>
      <c r="AA54" s="9"/>
      <c r="AB54" s="9"/>
      <c r="AC54" s="9"/>
      <c r="AD54" s="9"/>
      <c r="AE54" s="9"/>
      <c r="AF54" s="9"/>
      <c r="AG54" s="9"/>
      <c r="AH54" s="9"/>
      <c r="AI54" s="9"/>
      <c r="AJ54" s="9">
        <v>1</v>
      </c>
      <c r="AK54" s="9"/>
      <c r="AL54" s="9"/>
      <c r="AM54" s="9"/>
      <c r="AN54" s="9">
        <v>1</v>
      </c>
      <c r="AO54" s="9"/>
      <c r="AP54" s="9"/>
      <c r="AQ54" s="9"/>
      <c r="AR54" s="9"/>
      <c r="AS54" s="9"/>
      <c r="AT54" s="9"/>
      <c r="AU54" s="9"/>
      <c r="AV54" s="9"/>
      <c r="AW54" s="9"/>
      <c r="AX54" s="9"/>
      <c r="AY54" s="9"/>
      <c r="AZ54" s="9"/>
      <c r="BA54" s="9"/>
      <c r="BB54" s="9"/>
      <c r="BC54" s="9"/>
      <c r="BD54" s="9"/>
      <c r="BE54" s="9"/>
      <c r="BF54" s="9"/>
      <c r="BG54" s="9"/>
      <c r="BH54" s="9">
        <v>2</v>
      </c>
      <c r="BI54" s="9"/>
      <c r="BJ54" s="9"/>
      <c r="BK54" s="9"/>
      <c r="BL54" s="9">
        <v>2</v>
      </c>
      <c r="BM54" s="9"/>
      <c r="BN54" s="9"/>
      <c r="BO54" s="9"/>
      <c r="BP54" s="9"/>
      <c r="BQ54" s="9"/>
      <c r="BR54" s="9"/>
      <c r="BS54" s="9"/>
      <c r="BT54" s="9"/>
      <c r="BU54" s="9"/>
      <c r="BV54" s="9"/>
      <c r="BW54" s="9"/>
      <c r="BX54" s="9"/>
      <c r="BY54" s="9"/>
      <c r="BZ54" s="9"/>
      <c r="CA54" s="9"/>
      <c r="CB54" s="9"/>
      <c r="CC54" s="9"/>
      <c r="CD54" s="9"/>
      <c r="CE54" s="9"/>
      <c r="CF54" s="9"/>
      <c r="CG54" s="9"/>
      <c r="CH54" s="9"/>
      <c r="CI54" s="9"/>
      <c r="CJ54" s="9">
        <v>1</v>
      </c>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v>1</v>
      </c>
      <c r="DM54" s="9"/>
      <c r="DN54" s="9"/>
      <c r="DO54" s="9"/>
      <c r="DP54" s="9"/>
      <c r="DQ54" s="9"/>
      <c r="DR54" s="9"/>
      <c r="DS54" s="9"/>
      <c r="DT54" s="9"/>
      <c r="DU54" s="9"/>
      <c r="DV54" s="9"/>
      <c r="DW54" s="9"/>
      <c r="DX54" s="9"/>
      <c r="DY54" s="9"/>
      <c r="DZ54" s="9"/>
      <c r="EA54" s="9"/>
      <c r="EB54" s="9"/>
      <c r="EC54" s="9"/>
      <c r="ED54" s="9"/>
      <c r="EE54" s="9">
        <v>2</v>
      </c>
      <c r="EF54" s="9"/>
      <c r="EG54" s="9"/>
      <c r="EH54" s="9"/>
      <c r="EI54" s="9"/>
      <c r="EJ54" s="9"/>
      <c r="EK54" s="9"/>
      <c r="EL54" s="9"/>
      <c r="EM54" s="9"/>
      <c r="EN54" s="9"/>
      <c r="EO54" s="9">
        <v>1</v>
      </c>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v>1</v>
      </c>
      <c r="GF54" s="9"/>
      <c r="GG54" s="9"/>
      <c r="GH54" s="9"/>
      <c r="GI54" s="9"/>
      <c r="GJ54" s="9"/>
      <c r="GK54" s="9"/>
      <c r="GL54" s="9"/>
      <c r="GM54" s="9"/>
      <c r="GN54" s="9"/>
      <c r="GO54" s="9"/>
      <c r="GP54" s="9"/>
      <c r="GQ54" s="9"/>
      <c r="GR54" s="9"/>
      <c r="GS54" s="9"/>
      <c r="GT54" s="9"/>
      <c r="GU54" s="9"/>
      <c r="GV54" s="9"/>
      <c r="GW54" s="9"/>
      <c r="GX54" s="9"/>
      <c r="GY54" s="9"/>
      <c r="GZ54" s="9">
        <v>1</v>
      </c>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v>1</v>
      </c>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v>1</v>
      </c>
      <c r="MT54" s="9"/>
      <c r="MU54" s="9"/>
      <c r="MV54" s="9"/>
      <c r="MW54" s="9"/>
      <c r="MX54" s="9"/>
      <c r="MY54" s="9"/>
      <c r="MZ54" s="9"/>
      <c r="NA54" s="9"/>
      <c r="NB54" s="9"/>
      <c r="NC54" s="9"/>
      <c r="ND54" s="9"/>
      <c r="NE54" s="9"/>
      <c r="NF54" s="9">
        <v>1</v>
      </c>
      <c r="NG54" s="9"/>
      <c r="NH54" s="9"/>
      <c r="NI54" s="9"/>
      <c r="NJ54" s="9"/>
      <c r="NK54" s="9"/>
      <c r="NL54" s="9"/>
      <c r="NM54" s="9"/>
      <c r="NN54" s="9"/>
      <c r="NO54" s="9"/>
      <c r="NP54" s="9"/>
      <c r="NQ54" s="9">
        <v>21</v>
      </c>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row>
    <row r="55" spans="1:727" x14ac:dyDescent="0.25">
      <c r="A55" s="3" t="s">
        <v>183</v>
      </c>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v>1</v>
      </c>
      <c r="AG55" s="9"/>
      <c r="AH55" s="9"/>
      <c r="AI55" s="9"/>
      <c r="AJ55" s="9"/>
      <c r="AK55" s="9"/>
      <c r="AL55" s="9"/>
      <c r="AM55" s="9"/>
      <c r="AN55" s="9">
        <v>4</v>
      </c>
      <c r="AO55" s="9"/>
      <c r="AP55" s="9"/>
      <c r="AQ55" s="9">
        <v>1</v>
      </c>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v>1</v>
      </c>
      <c r="GS55" s="9"/>
      <c r="GT55" s="9"/>
      <c r="GU55" s="9"/>
      <c r="GV55" s="9">
        <v>2</v>
      </c>
      <c r="GW55" s="9"/>
      <c r="GX55" s="9"/>
      <c r="GY55" s="9"/>
      <c r="GZ55" s="9">
        <v>1</v>
      </c>
      <c r="HA55" s="9"/>
      <c r="HB55" s="9"/>
      <c r="HC55" s="9"/>
      <c r="HD55" s="9"/>
      <c r="HE55" s="9">
        <v>1</v>
      </c>
      <c r="HF55" s="9"/>
      <c r="HG55" s="9">
        <v>1</v>
      </c>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v>12</v>
      </c>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row>
    <row r="56" spans="1:727" x14ac:dyDescent="0.25">
      <c r="A56" s="3" t="s">
        <v>230</v>
      </c>
      <c r="B56" s="9"/>
      <c r="C56" s="9"/>
      <c r="D56" s="9"/>
      <c r="E56" s="9"/>
      <c r="F56" s="9"/>
      <c r="G56" s="9"/>
      <c r="H56" s="9"/>
      <c r="I56" s="9"/>
      <c r="J56" s="9"/>
      <c r="K56" s="9"/>
      <c r="L56" s="9"/>
      <c r="M56" s="9"/>
      <c r="N56" s="9"/>
      <c r="O56" s="9"/>
      <c r="P56" s="9"/>
      <c r="Q56" s="9"/>
      <c r="R56" s="9"/>
      <c r="S56" s="9"/>
      <c r="T56" s="9"/>
      <c r="U56" s="9"/>
      <c r="V56" s="9"/>
      <c r="W56" s="9"/>
      <c r="X56" s="9">
        <v>1</v>
      </c>
      <c r="Y56" s="9"/>
      <c r="Z56" s="9"/>
      <c r="AA56" s="9"/>
      <c r="AB56" s="9"/>
      <c r="AC56" s="9"/>
      <c r="AD56" s="9"/>
      <c r="AE56" s="9"/>
      <c r="AF56" s="9"/>
      <c r="AG56" s="9"/>
      <c r="AH56" s="9"/>
      <c r="AI56" s="9"/>
      <c r="AJ56" s="9"/>
      <c r="AK56" s="9"/>
      <c r="AL56" s="9"/>
      <c r="AM56" s="9"/>
      <c r="AN56" s="9"/>
      <c r="AO56" s="9"/>
      <c r="AP56" s="9"/>
      <c r="AQ56" s="9"/>
      <c r="AR56" s="9">
        <v>1</v>
      </c>
      <c r="AS56" s="9"/>
      <c r="AT56" s="9"/>
      <c r="AU56" s="9"/>
      <c r="AV56" s="9">
        <v>1</v>
      </c>
      <c r="AW56" s="9"/>
      <c r="AX56" s="9"/>
      <c r="AY56" s="9"/>
      <c r="AZ56" s="9"/>
      <c r="BA56" s="9"/>
      <c r="BB56" s="9"/>
      <c r="BC56" s="9"/>
      <c r="BD56" s="9"/>
      <c r="BE56" s="9"/>
      <c r="BF56" s="9"/>
      <c r="BG56" s="9"/>
      <c r="BH56" s="9">
        <v>1</v>
      </c>
      <c r="BI56" s="9"/>
      <c r="BJ56" s="9"/>
      <c r="BK56" s="9"/>
      <c r="BL56" s="9"/>
      <c r="BM56" s="9"/>
      <c r="BN56" s="9"/>
      <c r="BO56" s="9"/>
      <c r="BP56" s="9"/>
      <c r="BQ56" s="9"/>
      <c r="BR56" s="9"/>
      <c r="BS56" s="9"/>
      <c r="BT56" s="9"/>
      <c r="BU56" s="9"/>
      <c r="BV56" s="9"/>
      <c r="BW56" s="9"/>
      <c r="BX56" s="9"/>
      <c r="BY56" s="9"/>
      <c r="BZ56" s="9"/>
      <c r="CA56" s="9"/>
      <c r="CB56" s="9"/>
      <c r="CC56" s="9">
        <v>2</v>
      </c>
      <c r="CD56" s="9"/>
      <c r="CE56" s="9"/>
      <c r="CF56" s="9"/>
      <c r="CG56" s="9"/>
      <c r="CH56" s="9"/>
      <c r="CI56" s="9"/>
      <c r="CJ56" s="9"/>
      <c r="CK56" s="9"/>
      <c r="CL56" s="9"/>
      <c r="CM56" s="9"/>
      <c r="CN56" s="9"/>
      <c r="CO56" s="9"/>
      <c r="CP56" s="9"/>
      <c r="CQ56" s="9"/>
      <c r="CR56" s="9"/>
      <c r="CS56" s="9"/>
      <c r="CT56" s="9"/>
      <c r="CU56" s="9"/>
      <c r="CV56" s="9">
        <v>2</v>
      </c>
      <c r="CW56" s="9"/>
      <c r="CX56" s="9"/>
      <c r="CY56" s="9"/>
      <c r="CZ56" s="9"/>
      <c r="DA56" s="9"/>
      <c r="DB56" s="9"/>
      <c r="DC56" s="9"/>
      <c r="DD56" s="9">
        <v>2</v>
      </c>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v>1</v>
      </c>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v>1</v>
      </c>
      <c r="IB56" s="9"/>
      <c r="IC56" s="9"/>
      <c r="ID56" s="9"/>
      <c r="IE56" s="9"/>
      <c r="IF56" s="9">
        <v>1</v>
      </c>
      <c r="IG56" s="9"/>
      <c r="IH56" s="9"/>
      <c r="II56" s="9"/>
      <c r="IJ56" s="9"/>
      <c r="IK56" s="9"/>
      <c r="IL56" s="9"/>
      <c r="IM56" s="9"/>
      <c r="IN56" s="9"/>
      <c r="IO56" s="9"/>
      <c r="IP56" s="9"/>
      <c r="IQ56" s="9"/>
      <c r="IR56" s="9"/>
      <c r="IS56" s="9"/>
      <c r="IT56" s="9"/>
      <c r="IU56" s="9"/>
      <c r="IV56" s="9"/>
      <c r="IW56" s="9"/>
      <c r="IX56" s="9"/>
      <c r="IY56" s="9"/>
      <c r="IZ56" s="9"/>
      <c r="JA56" s="9"/>
      <c r="JB56" s="9"/>
      <c r="JC56" s="9"/>
      <c r="JD56" s="9">
        <v>1</v>
      </c>
      <c r="JE56" s="9"/>
      <c r="JF56" s="9"/>
      <c r="JG56" s="9"/>
      <c r="JH56" s="9">
        <v>1</v>
      </c>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v>1</v>
      </c>
      <c r="KY56" s="9"/>
      <c r="KZ56" s="9"/>
      <c r="LA56" s="9"/>
      <c r="LB56" s="9"/>
      <c r="LC56" s="9"/>
      <c r="LD56" s="9"/>
      <c r="LE56" s="9"/>
      <c r="LF56" s="9"/>
      <c r="LG56" s="9"/>
      <c r="LH56" s="9"/>
      <c r="LI56" s="9"/>
      <c r="LJ56" s="9"/>
      <c r="LK56" s="9"/>
      <c r="LL56" s="9"/>
      <c r="LM56" s="9"/>
      <c r="LN56" s="9"/>
      <c r="LO56" s="9"/>
      <c r="LP56" s="9"/>
      <c r="LQ56" s="9"/>
      <c r="LR56" s="9"/>
      <c r="LS56" s="9"/>
      <c r="LT56" s="9"/>
      <c r="LU56" s="9"/>
      <c r="LV56" s="9"/>
      <c r="LW56" s="9">
        <v>1</v>
      </c>
      <c r="LX56" s="9"/>
      <c r="LY56" s="9"/>
      <c r="LZ56" s="9"/>
      <c r="MA56" s="9"/>
      <c r="MB56" s="9"/>
      <c r="MC56" s="9"/>
      <c r="MD56" s="9"/>
      <c r="ME56" s="9"/>
      <c r="MF56" s="9"/>
      <c r="MG56" s="9"/>
      <c r="MH56" s="9"/>
      <c r="MI56" s="9"/>
      <c r="MJ56" s="9"/>
      <c r="MK56" s="9"/>
      <c r="ML56" s="9"/>
      <c r="MM56" s="9"/>
      <c r="MN56" s="9"/>
      <c r="MO56" s="9"/>
      <c r="MP56" s="9"/>
      <c r="MQ56" s="9"/>
      <c r="MR56" s="9"/>
      <c r="MS56" s="9">
        <v>1</v>
      </c>
      <c r="MT56" s="9"/>
      <c r="MU56" s="9"/>
      <c r="MV56" s="9"/>
      <c r="MW56" s="9"/>
      <c r="MX56" s="9"/>
      <c r="MY56" s="9">
        <v>1</v>
      </c>
      <c r="MZ56" s="9"/>
      <c r="NA56" s="9"/>
      <c r="NB56" s="9"/>
      <c r="NC56" s="9"/>
      <c r="ND56" s="9"/>
      <c r="NE56" s="9"/>
      <c r="NF56" s="9"/>
      <c r="NG56" s="9"/>
      <c r="NH56" s="9"/>
      <c r="NI56" s="9">
        <v>1</v>
      </c>
      <c r="NJ56" s="9"/>
      <c r="NK56" s="9"/>
      <c r="NL56" s="9"/>
      <c r="NM56" s="9">
        <v>1</v>
      </c>
      <c r="NN56" s="9">
        <v>1</v>
      </c>
      <c r="NO56" s="9"/>
      <c r="NP56" s="9"/>
      <c r="NQ56" s="9">
        <v>22</v>
      </c>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row>
    <row r="57" spans="1:727" x14ac:dyDescent="0.25">
      <c r="A57" s="3" t="s">
        <v>282</v>
      </c>
      <c r="B57" s="9"/>
      <c r="C57" s="9"/>
      <c r="D57" s="9">
        <v>1</v>
      </c>
      <c r="E57" s="9"/>
      <c r="F57" s="9"/>
      <c r="G57" s="9"/>
      <c r="H57" s="9"/>
      <c r="I57" s="9"/>
      <c r="J57" s="9"/>
      <c r="K57" s="9"/>
      <c r="L57" s="9"/>
      <c r="M57" s="9"/>
      <c r="N57" s="9"/>
      <c r="O57" s="9"/>
      <c r="P57" s="9"/>
      <c r="Q57" s="9"/>
      <c r="R57" s="9"/>
      <c r="S57" s="9"/>
      <c r="T57" s="9"/>
      <c r="U57" s="9"/>
      <c r="V57" s="9"/>
      <c r="W57" s="9"/>
      <c r="X57" s="9">
        <v>1</v>
      </c>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v>1</v>
      </c>
      <c r="DE57" s="9"/>
      <c r="DF57" s="9"/>
      <c r="DG57" s="9"/>
      <c r="DH57" s="9">
        <v>1</v>
      </c>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v>1</v>
      </c>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v>1</v>
      </c>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v>1</v>
      </c>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v>7</v>
      </c>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row>
    <row r="58" spans="1:727" x14ac:dyDescent="0.25">
      <c r="A58" s="3" t="s">
        <v>163</v>
      </c>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v>1</v>
      </c>
      <c r="EU58" s="9"/>
      <c r="EV58" s="9"/>
      <c r="EW58" s="9">
        <v>1</v>
      </c>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v>1</v>
      </c>
      <c r="FX58" s="9">
        <v>1</v>
      </c>
      <c r="FY58" s="9"/>
      <c r="FZ58" s="9"/>
      <c r="GA58" s="9"/>
      <c r="GB58" s="9"/>
      <c r="GC58" s="9"/>
      <c r="GD58" s="9"/>
      <c r="GE58" s="9"/>
      <c r="GF58" s="9"/>
      <c r="GG58" s="9"/>
      <c r="GH58" s="9"/>
      <c r="GI58" s="9"/>
      <c r="GJ58" s="9"/>
      <c r="GK58" s="9">
        <v>1</v>
      </c>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v>1</v>
      </c>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v>1</v>
      </c>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v>7</v>
      </c>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row>
    <row r="59" spans="1:727" x14ac:dyDescent="0.25">
      <c r="A59" s="3" t="s">
        <v>119</v>
      </c>
      <c r="B59" s="9"/>
      <c r="C59" s="9"/>
      <c r="D59" s="9"/>
      <c r="E59" s="9"/>
      <c r="F59" s="9"/>
      <c r="G59" s="9"/>
      <c r="H59" s="9"/>
      <c r="I59" s="9"/>
      <c r="J59" s="9"/>
      <c r="K59" s="9"/>
      <c r="L59" s="9"/>
      <c r="M59" s="9"/>
      <c r="N59" s="9"/>
      <c r="O59" s="9"/>
      <c r="P59" s="9"/>
      <c r="Q59" s="9"/>
      <c r="R59" s="9"/>
      <c r="S59" s="9"/>
      <c r="T59" s="9"/>
      <c r="U59" s="9"/>
      <c r="V59" s="9"/>
      <c r="W59" s="9"/>
      <c r="X59" s="9"/>
      <c r="Y59" s="9">
        <v>1</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v>1</v>
      </c>
      <c r="BW59" s="9"/>
      <c r="BX59" s="9"/>
      <c r="BY59" s="9"/>
      <c r="BZ59" s="9"/>
      <c r="CA59" s="9"/>
      <c r="CB59" s="9"/>
      <c r="CC59" s="9"/>
      <c r="CD59" s="9"/>
      <c r="CE59" s="9"/>
      <c r="CF59" s="9"/>
      <c r="CG59" s="9"/>
      <c r="CH59" s="9"/>
      <c r="CI59" s="9"/>
      <c r="CJ59" s="9"/>
      <c r="CK59" s="9">
        <v>1</v>
      </c>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v>1</v>
      </c>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v>1</v>
      </c>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v>1</v>
      </c>
      <c r="NJ59" s="9">
        <v>1</v>
      </c>
      <c r="NK59" s="9"/>
      <c r="NL59" s="9"/>
      <c r="NM59" s="9"/>
      <c r="NN59" s="9"/>
      <c r="NO59" s="9"/>
      <c r="NP59" s="9"/>
      <c r="NQ59" s="9">
        <v>7</v>
      </c>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row>
    <row r="60" spans="1:727" x14ac:dyDescent="0.25">
      <c r="A60" s="3" t="s">
        <v>196</v>
      </c>
      <c r="B60" s="9"/>
      <c r="C60" s="9">
        <v>1</v>
      </c>
      <c r="D60" s="9">
        <v>1</v>
      </c>
      <c r="E60" s="9"/>
      <c r="F60" s="9"/>
      <c r="G60" s="9"/>
      <c r="H60" s="9"/>
      <c r="I60" s="9"/>
      <c r="J60" s="9"/>
      <c r="K60" s="9"/>
      <c r="L60" s="9">
        <v>1</v>
      </c>
      <c r="M60" s="9"/>
      <c r="N60" s="9"/>
      <c r="O60" s="9"/>
      <c r="P60" s="9"/>
      <c r="Q60" s="9"/>
      <c r="R60" s="9"/>
      <c r="S60" s="9"/>
      <c r="T60" s="9"/>
      <c r="U60" s="9"/>
      <c r="V60" s="9"/>
      <c r="W60" s="9"/>
      <c r="X60" s="9">
        <v>1</v>
      </c>
      <c r="Y60" s="9"/>
      <c r="Z60" s="9"/>
      <c r="AA60" s="9"/>
      <c r="AB60" s="9">
        <v>1</v>
      </c>
      <c r="AC60" s="9"/>
      <c r="AD60" s="9"/>
      <c r="AE60" s="9"/>
      <c r="AF60" s="9"/>
      <c r="AG60" s="9"/>
      <c r="AH60" s="9"/>
      <c r="AI60" s="9"/>
      <c r="AJ60" s="9"/>
      <c r="AK60" s="9"/>
      <c r="AL60" s="9"/>
      <c r="AM60" s="9"/>
      <c r="AN60" s="9">
        <v>3</v>
      </c>
      <c r="AO60" s="9"/>
      <c r="AP60" s="9"/>
      <c r="AQ60" s="9"/>
      <c r="AR60" s="9"/>
      <c r="AS60" s="9"/>
      <c r="AT60" s="9"/>
      <c r="AU60" s="9"/>
      <c r="AV60" s="9"/>
      <c r="AW60" s="9"/>
      <c r="AX60" s="9"/>
      <c r="AY60" s="9"/>
      <c r="AZ60" s="9"/>
      <c r="BA60" s="9"/>
      <c r="BB60" s="9"/>
      <c r="BC60" s="9"/>
      <c r="BD60" s="9"/>
      <c r="BE60" s="9"/>
      <c r="BF60" s="9"/>
      <c r="BG60" s="9"/>
      <c r="BH60" s="9">
        <v>2</v>
      </c>
      <c r="BI60" s="9"/>
      <c r="BJ60" s="9"/>
      <c r="BK60" s="9"/>
      <c r="BL60" s="9">
        <v>1</v>
      </c>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v>1</v>
      </c>
      <c r="DU60" s="9"/>
      <c r="DV60" s="9"/>
      <c r="DW60" s="9"/>
      <c r="DX60" s="9"/>
      <c r="DY60" s="9"/>
      <c r="DZ60" s="9"/>
      <c r="EA60" s="9"/>
      <c r="EB60" s="9"/>
      <c r="EC60" s="9"/>
      <c r="ED60" s="9"/>
      <c r="EE60" s="9">
        <v>4</v>
      </c>
      <c r="EF60" s="9"/>
      <c r="EG60" s="9"/>
      <c r="EH60" s="9"/>
      <c r="EI60" s="9"/>
      <c r="EJ60" s="9"/>
      <c r="EK60" s="9"/>
      <c r="EL60" s="9"/>
      <c r="EM60" s="9"/>
      <c r="EN60" s="9"/>
      <c r="EO60" s="9"/>
      <c r="EP60" s="9"/>
      <c r="EQ60" s="9"/>
      <c r="ER60" s="9"/>
      <c r="ES60" s="9">
        <v>1</v>
      </c>
      <c r="ET60" s="9"/>
      <c r="EU60" s="9"/>
      <c r="EV60" s="9"/>
      <c r="EW60" s="9"/>
      <c r="EX60" s="9"/>
      <c r="EY60" s="9"/>
      <c r="EZ60" s="9"/>
      <c r="FA60" s="9"/>
      <c r="FB60" s="9"/>
      <c r="FC60" s="9">
        <v>1</v>
      </c>
      <c r="FD60" s="9"/>
      <c r="FE60" s="9"/>
      <c r="FF60" s="9"/>
      <c r="FG60" s="9"/>
      <c r="FH60" s="9"/>
      <c r="FI60" s="9"/>
      <c r="FJ60" s="9"/>
      <c r="FK60" s="9"/>
      <c r="FL60" s="9"/>
      <c r="FM60" s="9"/>
      <c r="FN60" s="9"/>
      <c r="FO60" s="9"/>
      <c r="FP60" s="9"/>
      <c r="FQ60" s="9"/>
      <c r="FR60" s="9"/>
      <c r="FS60" s="9">
        <v>1</v>
      </c>
      <c r="FT60" s="9"/>
      <c r="FU60" s="9"/>
      <c r="FV60" s="9"/>
      <c r="FW60" s="9">
        <v>1</v>
      </c>
      <c r="FX60" s="9"/>
      <c r="FY60" s="9"/>
      <c r="FZ60" s="9"/>
      <c r="GA60" s="9"/>
      <c r="GB60" s="9"/>
      <c r="GC60" s="9"/>
      <c r="GD60" s="9"/>
      <c r="GE60" s="9"/>
      <c r="GF60" s="9"/>
      <c r="GG60" s="9"/>
      <c r="GH60" s="9"/>
      <c r="GI60" s="9"/>
      <c r="GJ60" s="9"/>
      <c r="GK60" s="9"/>
      <c r="GL60" s="9"/>
      <c r="GM60" s="9"/>
      <c r="GN60" s="9">
        <v>1</v>
      </c>
      <c r="GO60" s="9"/>
      <c r="GP60" s="9"/>
      <c r="GQ60" s="9"/>
      <c r="GR60" s="9">
        <v>1</v>
      </c>
      <c r="GS60" s="9"/>
      <c r="GT60" s="9"/>
      <c r="GU60" s="9"/>
      <c r="GV60" s="9"/>
      <c r="GW60" s="9"/>
      <c r="GX60" s="9"/>
      <c r="GY60" s="9"/>
      <c r="GZ60" s="9">
        <v>1</v>
      </c>
      <c r="HA60" s="9"/>
      <c r="HB60" s="9"/>
      <c r="HC60" s="9"/>
      <c r="HD60" s="9"/>
      <c r="HE60" s="9"/>
      <c r="HF60" s="9"/>
      <c r="HG60" s="9"/>
      <c r="HH60" s="9"/>
      <c r="HI60" s="9"/>
      <c r="HJ60" s="9"/>
      <c r="HK60" s="9"/>
      <c r="HL60" s="9"/>
      <c r="HM60" s="9"/>
      <c r="HN60" s="9"/>
      <c r="HO60" s="9">
        <v>1</v>
      </c>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v>1</v>
      </c>
      <c r="IX60" s="9"/>
      <c r="IY60" s="9">
        <v>1</v>
      </c>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v>1</v>
      </c>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v>1</v>
      </c>
      <c r="MN60" s="9"/>
      <c r="MO60" s="9"/>
      <c r="MP60" s="9"/>
      <c r="MQ60" s="9"/>
      <c r="MR60" s="9"/>
      <c r="MS60" s="9"/>
      <c r="MT60" s="9"/>
      <c r="MU60" s="9"/>
      <c r="MV60" s="9"/>
      <c r="MW60" s="9"/>
      <c r="MX60" s="9"/>
      <c r="MY60" s="9"/>
      <c r="MZ60" s="9"/>
      <c r="NA60" s="9"/>
      <c r="NB60" s="9"/>
      <c r="NC60" s="9"/>
      <c r="ND60" s="9"/>
      <c r="NE60" s="9"/>
      <c r="NF60" s="9"/>
      <c r="NG60" s="9"/>
      <c r="NH60" s="9">
        <v>1</v>
      </c>
      <c r="NI60" s="9"/>
      <c r="NJ60" s="9"/>
      <c r="NK60" s="9"/>
      <c r="NL60" s="9"/>
      <c r="NM60" s="9"/>
      <c r="NN60" s="9"/>
      <c r="NO60" s="9"/>
      <c r="NP60" s="9"/>
      <c r="NQ60" s="9">
        <v>29</v>
      </c>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row>
    <row r="61" spans="1:727" x14ac:dyDescent="0.25">
      <c r="A61" s="3" t="s">
        <v>131</v>
      </c>
      <c r="B61" s="9"/>
      <c r="C61" s="9"/>
      <c r="D61" s="9">
        <v>1</v>
      </c>
      <c r="E61" s="9"/>
      <c r="F61" s="9"/>
      <c r="G61" s="9"/>
      <c r="H61" s="9">
        <v>2</v>
      </c>
      <c r="I61" s="9"/>
      <c r="J61" s="9"/>
      <c r="K61" s="9"/>
      <c r="L61" s="9"/>
      <c r="M61" s="9"/>
      <c r="N61" s="9"/>
      <c r="O61" s="9"/>
      <c r="P61" s="9"/>
      <c r="Q61" s="9"/>
      <c r="R61" s="9"/>
      <c r="S61" s="9"/>
      <c r="T61" s="9"/>
      <c r="U61" s="9"/>
      <c r="V61" s="9"/>
      <c r="W61" s="9"/>
      <c r="X61" s="9">
        <v>1</v>
      </c>
      <c r="Y61" s="9"/>
      <c r="Z61" s="9"/>
      <c r="AA61" s="9"/>
      <c r="AB61" s="9">
        <v>2</v>
      </c>
      <c r="AC61" s="9"/>
      <c r="AD61" s="9"/>
      <c r="AE61" s="9"/>
      <c r="AF61" s="9"/>
      <c r="AG61" s="9"/>
      <c r="AH61" s="9"/>
      <c r="AI61" s="9"/>
      <c r="AJ61" s="9"/>
      <c r="AK61" s="9"/>
      <c r="AL61" s="9"/>
      <c r="AM61" s="9">
        <v>1</v>
      </c>
      <c r="AN61" s="9">
        <v>2</v>
      </c>
      <c r="AO61" s="9"/>
      <c r="AP61" s="9"/>
      <c r="AQ61" s="9"/>
      <c r="AR61" s="9"/>
      <c r="AS61" s="9"/>
      <c r="AT61" s="9"/>
      <c r="AU61" s="9"/>
      <c r="AV61" s="9"/>
      <c r="AW61" s="9"/>
      <c r="AX61" s="9"/>
      <c r="AY61" s="9"/>
      <c r="AZ61" s="9">
        <v>1</v>
      </c>
      <c r="BA61" s="9"/>
      <c r="BB61" s="9"/>
      <c r="BC61" s="9"/>
      <c r="BD61" s="9"/>
      <c r="BE61" s="9">
        <v>1</v>
      </c>
      <c r="BF61" s="9"/>
      <c r="BG61" s="9"/>
      <c r="BH61" s="9">
        <v>2</v>
      </c>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v>1</v>
      </c>
      <c r="EE61" s="9">
        <v>5</v>
      </c>
      <c r="EF61" s="9"/>
      <c r="EG61" s="9"/>
      <c r="EH61" s="9">
        <v>1</v>
      </c>
      <c r="EI61" s="9"/>
      <c r="EJ61" s="9"/>
      <c r="EK61" s="9">
        <v>1</v>
      </c>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v>1</v>
      </c>
      <c r="FL61" s="9"/>
      <c r="FM61" s="9"/>
      <c r="FN61" s="9"/>
      <c r="FO61" s="9">
        <v>1</v>
      </c>
      <c r="FP61" s="9"/>
      <c r="FQ61" s="9"/>
      <c r="FR61" s="9"/>
      <c r="FS61" s="9"/>
      <c r="FT61" s="9"/>
      <c r="FU61" s="9"/>
      <c r="FV61" s="9"/>
      <c r="FW61" s="9"/>
      <c r="FX61" s="9"/>
      <c r="FY61" s="9"/>
      <c r="FZ61" s="9"/>
      <c r="GA61" s="9">
        <v>3</v>
      </c>
      <c r="GB61" s="9"/>
      <c r="GC61" s="9"/>
      <c r="GD61" s="9"/>
      <c r="GE61" s="9"/>
      <c r="GF61" s="9">
        <v>1</v>
      </c>
      <c r="GG61" s="9"/>
      <c r="GH61" s="9"/>
      <c r="GI61" s="9"/>
      <c r="GJ61" s="9"/>
      <c r="GK61" s="9"/>
      <c r="GL61" s="9"/>
      <c r="GM61" s="9"/>
      <c r="GN61" s="9"/>
      <c r="GO61" s="9"/>
      <c r="GP61" s="9"/>
      <c r="GQ61" s="9"/>
      <c r="GR61" s="9"/>
      <c r="GS61" s="9"/>
      <c r="GT61" s="9"/>
      <c r="GU61" s="9"/>
      <c r="GV61" s="9"/>
      <c r="GW61" s="9"/>
      <c r="GX61" s="9"/>
      <c r="GY61" s="9"/>
      <c r="GZ61" s="9">
        <v>2</v>
      </c>
      <c r="HA61" s="9"/>
      <c r="HB61" s="9"/>
      <c r="HC61" s="9"/>
      <c r="HD61" s="9"/>
      <c r="HE61" s="9"/>
      <c r="HF61" s="9"/>
      <c r="HG61" s="9"/>
      <c r="HH61" s="9">
        <v>1</v>
      </c>
      <c r="HI61" s="9"/>
      <c r="HJ61" s="9"/>
      <c r="HK61" s="9">
        <v>1</v>
      </c>
      <c r="HL61" s="9"/>
      <c r="HM61" s="9"/>
      <c r="HN61" s="9">
        <v>1</v>
      </c>
      <c r="HO61" s="9"/>
      <c r="HP61" s="9"/>
      <c r="HQ61" s="9"/>
      <c r="HR61" s="9"/>
      <c r="HS61" s="9"/>
      <c r="HT61" s="9">
        <v>1</v>
      </c>
      <c r="HU61" s="9"/>
      <c r="HV61" s="9"/>
      <c r="HW61" s="9"/>
      <c r="HX61" s="9"/>
      <c r="HY61" s="9"/>
      <c r="HZ61" s="9"/>
      <c r="IA61" s="9"/>
      <c r="IB61" s="9"/>
      <c r="IC61" s="9"/>
      <c r="ID61" s="9"/>
      <c r="IE61" s="9"/>
      <c r="IF61" s="9"/>
      <c r="IG61" s="9"/>
      <c r="IH61" s="9"/>
      <c r="II61" s="9"/>
      <c r="IJ61" s="9"/>
      <c r="IK61" s="9"/>
      <c r="IL61" s="9"/>
      <c r="IM61" s="9"/>
      <c r="IN61" s="9"/>
      <c r="IO61" s="9"/>
      <c r="IP61" s="9">
        <v>1</v>
      </c>
      <c r="IQ61" s="9"/>
      <c r="IR61" s="9"/>
      <c r="IS61" s="9"/>
      <c r="IT61" s="9"/>
      <c r="IU61" s="9"/>
      <c r="IV61" s="9"/>
      <c r="IW61" s="9"/>
      <c r="IX61" s="9"/>
      <c r="IY61" s="9"/>
      <c r="IZ61" s="9">
        <v>1</v>
      </c>
      <c r="JA61" s="9"/>
      <c r="JB61" s="9"/>
      <c r="JC61" s="9"/>
      <c r="JD61" s="9">
        <v>1</v>
      </c>
      <c r="JE61" s="9"/>
      <c r="JF61" s="9"/>
      <c r="JG61" s="9"/>
      <c r="JH61" s="9">
        <v>1</v>
      </c>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v>1</v>
      </c>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v>1</v>
      </c>
      <c r="MF61" s="9"/>
      <c r="MG61" s="9"/>
      <c r="MH61" s="9"/>
      <c r="MI61" s="9"/>
      <c r="MJ61" s="9">
        <v>1</v>
      </c>
      <c r="MK61" s="9"/>
      <c r="ML61" s="9"/>
      <c r="MM61" s="9"/>
      <c r="MN61" s="9">
        <v>1</v>
      </c>
      <c r="MO61" s="9"/>
      <c r="MP61" s="9"/>
      <c r="MQ61" s="9"/>
      <c r="MR61" s="9"/>
      <c r="MS61" s="9">
        <v>2</v>
      </c>
      <c r="MT61" s="9"/>
      <c r="MU61" s="9"/>
      <c r="MV61" s="9"/>
      <c r="MW61" s="9"/>
      <c r="MX61" s="9"/>
      <c r="MY61" s="9"/>
      <c r="MZ61" s="9"/>
      <c r="NA61" s="9"/>
      <c r="NB61" s="9"/>
      <c r="NC61" s="9"/>
      <c r="ND61" s="9"/>
      <c r="NE61" s="9"/>
      <c r="NF61" s="9"/>
      <c r="NG61" s="9"/>
      <c r="NH61" s="9"/>
      <c r="NI61" s="9"/>
      <c r="NJ61" s="9"/>
      <c r="NK61" s="9"/>
      <c r="NL61" s="9"/>
      <c r="NM61" s="9"/>
      <c r="NN61" s="9"/>
      <c r="NO61" s="9"/>
      <c r="NP61" s="9"/>
      <c r="NQ61" s="9">
        <v>43</v>
      </c>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row>
    <row r="62" spans="1:727" x14ac:dyDescent="0.25">
      <c r="A62" s="3" t="s">
        <v>244</v>
      </c>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v>1</v>
      </c>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v>1</v>
      </c>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v>2</v>
      </c>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row>
    <row r="63" spans="1:727" x14ac:dyDescent="0.25">
      <c r="A63" s="3" t="s">
        <v>340</v>
      </c>
      <c r="B63" s="9"/>
      <c r="C63" s="9"/>
      <c r="D63" s="9"/>
      <c r="E63" s="9"/>
      <c r="F63" s="9"/>
      <c r="G63" s="9"/>
      <c r="H63" s="9"/>
      <c r="I63" s="9"/>
      <c r="J63" s="9"/>
      <c r="K63" s="9"/>
      <c r="L63" s="9"/>
      <c r="M63" s="9"/>
      <c r="N63" s="9"/>
      <c r="O63" s="9"/>
      <c r="P63" s="9"/>
      <c r="Q63" s="9"/>
      <c r="R63" s="9"/>
      <c r="S63" s="9"/>
      <c r="T63" s="9">
        <v>2</v>
      </c>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v>1</v>
      </c>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v>1</v>
      </c>
      <c r="GI63" s="9">
        <v>1</v>
      </c>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v>1</v>
      </c>
      <c r="KQ63" s="9"/>
      <c r="KR63" s="9"/>
      <c r="KS63" s="9"/>
      <c r="KT63" s="9"/>
      <c r="KU63" s="9"/>
      <c r="KV63" s="9"/>
      <c r="KW63" s="9"/>
      <c r="KX63" s="9"/>
      <c r="KY63" s="9"/>
      <c r="KZ63" s="9"/>
      <c r="LA63" s="9"/>
      <c r="LB63" s="9"/>
      <c r="LC63" s="9"/>
      <c r="LD63" s="9"/>
      <c r="LE63" s="9"/>
      <c r="LF63" s="9"/>
      <c r="LG63" s="9"/>
      <c r="LH63" s="9"/>
      <c r="LI63" s="9"/>
      <c r="LJ63" s="9"/>
      <c r="LK63" s="9"/>
      <c r="LL63" s="9">
        <v>1</v>
      </c>
      <c r="LM63" s="9"/>
      <c r="LN63" s="9"/>
      <c r="LO63" s="9"/>
      <c r="LP63" s="9"/>
      <c r="LQ63" s="9"/>
      <c r="LR63" s="9"/>
      <c r="LS63" s="9"/>
      <c r="LT63" s="9">
        <v>1</v>
      </c>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v>2</v>
      </c>
      <c r="MZ63" s="9"/>
      <c r="NA63" s="9"/>
      <c r="NB63" s="9"/>
      <c r="NC63" s="9"/>
      <c r="ND63" s="9"/>
      <c r="NE63" s="9"/>
      <c r="NF63" s="9"/>
      <c r="NG63" s="9"/>
      <c r="NH63" s="9"/>
      <c r="NI63" s="9"/>
      <c r="NJ63" s="9"/>
      <c r="NK63" s="9"/>
      <c r="NL63" s="9"/>
      <c r="NM63" s="9"/>
      <c r="NN63" s="9"/>
      <c r="NO63" s="9"/>
      <c r="NP63" s="9"/>
      <c r="NQ63" s="9">
        <v>10</v>
      </c>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row>
    <row r="64" spans="1:727" x14ac:dyDescent="0.25">
      <c r="A64" s="3" t="s">
        <v>133</v>
      </c>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v>1</v>
      </c>
      <c r="BJ64" s="9"/>
      <c r="BK64" s="9"/>
      <c r="BL64" s="9"/>
      <c r="BM64" s="9"/>
      <c r="BN64" s="9"/>
      <c r="BO64" s="9"/>
      <c r="BP64" s="9"/>
      <c r="BQ64" s="9"/>
      <c r="BR64" s="9"/>
      <c r="BS64" s="9"/>
      <c r="BT64" s="9"/>
      <c r="BU64" s="9"/>
      <c r="BV64" s="9"/>
      <c r="BW64" s="9"/>
      <c r="BX64" s="9"/>
      <c r="BY64" s="9"/>
      <c r="BZ64" s="9"/>
      <c r="CA64" s="9"/>
      <c r="CB64" s="9"/>
      <c r="CC64" s="9"/>
      <c r="CD64" s="9"/>
      <c r="CE64" s="9"/>
      <c r="CF64" s="9"/>
      <c r="CG64" s="9">
        <v>1</v>
      </c>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v>1</v>
      </c>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v>1</v>
      </c>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v>1</v>
      </c>
      <c r="MT64" s="9"/>
      <c r="MU64" s="9"/>
      <c r="MV64" s="9">
        <v>1</v>
      </c>
      <c r="MW64" s="9"/>
      <c r="MX64" s="9"/>
      <c r="MY64" s="9"/>
      <c r="MZ64" s="9"/>
      <c r="NA64" s="9"/>
      <c r="NB64" s="9"/>
      <c r="NC64" s="9"/>
      <c r="ND64" s="9"/>
      <c r="NE64" s="9"/>
      <c r="NF64" s="9"/>
      <c r="NG64" s="9"/>
      <c r="NH64" s="9"/>
      <c r="NI64" s="9"/>
      <c r="NJ64" s="9"/>
      <c r="NK64" s="9"/>
      <c r="NL64" s="9"/>
      <c r="NM64" s="9"/>
      <c r="NN64" s="9"/>
      <c r="NO64" s="9"/>
      <c r="NP64" s="9"/>
      <c r="NQ64" s="9">
        <v>6</v>
      </c>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row>
    <row r="65" spans="1:727" x14ac:dyDescent="0.25">
      <c r="A65" s="3" t="s">
        <v>768</v>
      </c>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v>1</v>
      </c>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v>1</v>
      </c>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c r="IW65" s="9"/>
      <c r="IX65" s="9"/>
      <c r="IY65" s="9"/>
      <c r="IZ65" s="9"/>
      <c r="JA65" s="9"/>
      <c r="JB65" s="9"/>
      <c r="JC65" s="9"/>
      <c r="JD65" s="9"/>
      <c r="JE65" s="9"/>
      <c r="JF65" s="9"/>
      <c r="JG65" s="9"/>
      <c r="JH65" s="9"/>
      <c r="JI65" s="9"/>
      <c r="JJ65" s="9">
        <v>1</v>
      </c>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v>1</v>
      </c>
      <c r="LK65" s="9"/>
      <c r="LL65" s="9"/>
      <c r="LM65" s="9"/>
      <c r="LN65" s="9"/>
      <c r="LO65" s="9"/>
      <c r="LP65" s="9"/>
      <c r="LQ65" s="9"/>
      <c r="LR65" s="9"/>
      <c r="LS65" s="9">
        <v>1</v>
      </c>
      <c r="LT65" s="9"/>
      <c r="LU65" s="9"/>
      <c r="LV65" s="9"/>
      <c r="LW65" s="9"/>
      <c r="LX65" s="9"/>
      <c r="LY65" s="9"/>
      <c r="LZ65" s="9"/>
      <c r="MA65" s="9"/>
      <c r="MB65" s="9"/>
      <c r="MC65" s="9"/>
      <c r="MD65" s="9"/>
      <c r="ME65" s="9"/>
      <c r="MF65" s="9"/>
      <c r="MG65" s="9"/>
      <c r="MH65" s="9"/>
      <c r="MI65" s="9"/>
      <c r="MJ65" s="9"/>
      <c r="MK65" s="9"/>
      <c r="ML65" s="9"/>
      <c r="MM65" s="9"/>
      <c r="MN65" s="9"/>
      <c r="MO65" s="9"/>
      <c r="MP65" s="9"/>
      <c r="MQ65" s="9"/>
      <c r="MR65" s="9"/>
      <c r="MS65" s="9">
        <v>1</v>
      </c>
      <c r="MT65" s="9"/>
      <c r="MU65" s="9"/>
      <c r="MV65" s="9"/>
      <c r="MW65" s="9"/>
      <c r="MX65" s="9"/>
      <c r="MY65" s="9">
        <v>2</v>
      </c>
      <c r="MZ65" s="9"/>
      <c r="NA65" s="9"/>
      <c r="NB65" s="9"/>
      <c r="NC65" s="9"/>
      <c r="ND65" s="9"/>
      <c r="NE65" s="9"/>
      <c r="NF65" s="9"/>
      <c r="NG65" s="9"/>
      <c r="NH65" s="9"/>
      <c r="NI65" s="9"/>
      <c r="NJ65" s="9"/>
      <c r="NK65" s="9"/>
      <c r="NL65" s="9"/>
      <c r="NM65" s="9"/>
      <c r="NN65" s="9"/>
      <c r="NO65" s="9"/>
      <c r="NP65" s="9"/>
      <c r="NQ65" s="9">
        <v>8</v>
      </c>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row>
    <row r="66" spans="1:727" x14ac:dyDescent="0.25">
      <c r="A66" s="3" t="s">
        <v>456</v>
      </c>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v>1</v>
      </c>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9"/>
      <c r="MN66" s="9"/>
      <c r="MO66" s="9"/>
      <c r="MP66" s="9"/>
      <c r="MQ66" s="9"/>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v>1</v>
      </c>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row>
    <row r="67" spans="1:727" x14ac:dyDescent="0.25">
      <c r="A67" s="3" t="s">
        <v>462</v>
      </c>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v>1</v>
      </c>
      <c r="BL67" s="9"/>
      <c r="BM67" s="9"/>
      <c r="BN67" s="9"/>
      <c r="BO67" s="9"/>
      <c r="BP67" s="9"/>
      <c r="BQ67" s="9"/>
      <c r="BR67" s="9"/>
      <c r="BS67" s="9"/>
      <c r="BT67" s="9"/>
      <c r="BU67" s="9"/>
      <c r="BV67" s="9"/>
      <c r="BW67" s="9"/>
      <c r="BX67" s="9"/>
      <c r="BY67" s="9"/>
      <c r="BZ67" s="9"/>
      <c r="CA67" s="9"/>
      <c r="CB67" s="9"/>
      <c r="CC67" s="9">
        <v>1</v>
      </c>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v>1</v>
      </c>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9"/>
      <c r="MR67" s="9"/>
      <c r="MS67" s="9">
        <v>1</v>
      </c>
      <c r="MT67" s="9"/>
      <c r="MU67" s="9"/>
      <c r="MV67" s="9"/>
      <c r="MW67" s="9"/>
      <c r="MX67" s="9"/>
      <c r="MY67" s="9"/>
      <c r="MZ67" s="9"/>
      <c r="NA67" s="9"/>
      <c r="NB67" s="9"/>
      <c r="NC67" s="9"/>
      <c r="ND67" s="9"/>
      <c r="NE67" s="9"/>
      <c r="NF67" s="9"/>
      <c r="NG67" s="9"/>
      <c r="NH67" s="9"/>
      <c r="NI67" s="9"/>
      <c r="NJ67" s="9"/>
      <c r="NK67" s="9"/>
      <c r="NL67" s="9"/>
      <c r="NM67" s="9"/>
      <c r="NN67" s="9"/>
      <c r="NO67" s="9"/>
      <c r="NP67" s="9"/>
      <c r="NQ67" s="9">
        <v>4</v>
      </c>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row>
    <row r="68" spans="1:727" x14ac:dyDescent="0.25">
      <c r="A68" s="3" t="s">
        <v>454</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v>1</v>
      </c>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v>1</v>
      </c>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v>1</v>
      </c>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9"/>
      <c r="MN68" s="9"/>
      <c r="MO68" s="9"/>
      <c r="MP68" s="9"/>
      <c r="MQ68" s="9"/>
      <c r="MR68" s="9"/>
      <c r="MS68" s="9"/>
      <c r="MT68" s="9"/>
      <c r="MU68" s="9"/>
      <c r="MV68" s="9"/>
      <c r="MW68" s="9"/>
      <c r="MX68" s="9"/>
      <c r="MY68" s="9"/>
      <c r="MZ68" s="9"/>
      <c r="NA68" s="9"/>
      <c r="NB68" s="9"/>
      <c r="NC68" s="9"/>
      <c r="ND68" s="9"/>
      <c r="NE68" s="9"/>
      <c r="NF68" s="9"/>
      <c r="NG68" s="9"/>
      <c r="NH68" s="9"/>
      <c r="NI68" s="9"/>
      <c r="NJ68" s="9"/>
      <c r="NK68" s="9"/>
      <c r="NL68" s="9"/>
      <c r="NM68" s="9"/>
      <c r="NN68" s="9"/>
      <c r="NO68" s="9"/>
      <c r="NP68" s="9"/>
      <c r="NQ68" s="9">
        <v>3</v>
      </c>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row>
    <row r="69" spans="1:727" x14ac:dyDescent="0.25">
      <c r="A69" s="3" t="s">
        <v>112</v>
      </c>
      <c r="B69" s="9"/>
      <c r="C69" s="9"/>
      <c r="D69" s="9"/>
      <c r="E69" s="9"/>
      <c r="F69" s="9"/>
      <c r="G69" s="9"/>
      <c r="H69" s="9">
        <v>1</v>
      </c>
      <c r="I69" s="9">
        <v>1</v>
      </c>
      <c r="J69" s="9"/>
      <c r="K69" s="9"/>
      <c r="L69" s="9"/>
      <c r="M69" s="9"/>
      <c r="N69" s="9"/>
      <c r="O69" s="9"/>
      <c r="P69" s="9"/>
      <c r="Q69" s="9"/>
      <c r="R69" s="9"/>
      <c r="S69" s="9"/>
      <c r="T69" s="9"/>
      <c r="U69" s="9"/>
      <c r="V69" s="9"/>
      <c r="W69" s="9"/>
      <c r="X69" s="9"/>
      <c r="Y69" s="9"/>
      <c r="Z69" s="9">
        <v>1</v>
      </c>
      <c r="AA69" s="9"/>
      <c r="AB69" s="9">
        <v>1</v>
      </c>
      <c r="AC69" s="9"/>
      <c r="AD69" s="9"/>
      <c r="AE69" s="9"/>
      <c r="AF69" s="9"/>
      <c r="AG69" s="9"/>
      <c r="AH69" s="9"/>
      <c r="AI69" s="9"/>
      <c r="AJ69" s="9"/>
      <c r="AK69" s="9">
        <v>1</v>
      </c>
      <c r="AL69" s="9"/>
      <c r="AM69" s="9"/>
      <c r="AN69" s="9"/>
      <c r="AO69" s="9"/>
      <c r="AP69" s="9"/>
      <c r="AQ69" s="9"/>
      <c r="AR69" s="9"/>
      <c r="AS69" s="9"/>
      <c r="AT69" s="9"/>
      <c r="AU69" s="9"/>
      <c r="AV69" s="9"/>
      <c r="AW69" s="9"/>
      <c r="AX69" s="9"/>
      <c r="AY69" s="9"/>
      <c r="AZ69" s="9"/>
      <c r="BA69" s="9"/>
      <c r="BB69" s="9"/>
      <c r="BC69" s="9"/>
      <c r="BD69" s="9">
        <v>1</v>
      </c>
      <c r="BE69" s="9"/>
      <c r="BF69" s="9"/>
      <c r="BG69" s="9"/>
      <c r="BH69" s="9">
        <v>1</v>
      </c>
      <c r="BI69" s="9"/>
      <c r="BJ69" s="9"/>
      <c r="BK69" s="9"/>
      <c r="BL69" s="9"/>
      <c r="BM69" s="9"/>
      <c r="BN69" s="9"/>
      <c r="BO69" s="9"/>
      <c r="BP69" s="9"/>
      <c r="BQ69" s="9"/>
      <c r="BR69" s="9"/>
      <c r="BS69" s="9"/>
      <c r="BT69" s="9">
        <v>1</v>
      </c>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v>1</v>
      </c>
      <c r="DN69" s="9"/>
      <c r="DO69" s="9"/>
      <c r="DP69" s="9">
        <v>1</v>
      </c>
      <c r="DQ69" s="9">
        <v>1</v>
      </c>
      <c r="DR69" s="9"/>
      <c r="DS69" s="9"/>
      <c r="DT69" s="9"/>
      <c r="DU69" s="9"/>
      <c r="DV69" s="9"/>
      <c r="DW69" s="9"/>
      <c r="DX69" s="9"/>
      <c r="DY69" s="9"/>
      <c r="DZ69" s="9"/>
      <c r="EA69" s="9"/>
      <c r="EB69" s="9"/>
      <c r="EC69" s="9"/>
      <c r="ED69" s="9"/>
      <c r="EE69" s="9">
        <v>2</v>
      </c>
      <c r="EF69" s="9">
        <v>1</v>
      </c>
      <c r="EG69" s="9"/>
      <c r="EH69" s="9">
        <v>3</v>
      </c>
      <c r="EI69" s="9">
        <v>1</v>
      </c>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v>1</v>
      </c>
      <c r="FM69" s="9"/>
      <c r="FN69" s="9"/>
      <c r="FO69" s="9"/>
      <c r="FP69" s="9"/>
      <c r="FQ69" s="9"/>
      <c r="FR69" s="9"/>
      <c r="FS69" s="9"/>
      <c r="FT69" s="9"/>
      <c r="FU69" s="9">
        <v>1</v>
      </c>
      <c r="FV69" s="9"/>
      <c r="FW69" s="9">
        <v>1</v>
      </c>
      <c r="FX69" s="9"/>
      <c r="FY69" s="9"/>
      <c r="FZ69" s="9"/>
      <c r="GA69" s="9">
        <v>1</v>
      </c>
      <c r="GB69" s="9"/>
      <c r="GC69" s="9"/>
      <c r="GD69" s="9"/>
      <c r="GE69" s="9"/>
      <c r="GF69" s="9"/>
      <c r="GG69" s="9"/>
      <c r="GH69" s="9"/>
      <c r="GI69" s="9"/>
      <c r="GJ69" s="9"/>
      <c r="GK69" s="9"/>
      <c r="GL69" s="9"/>
      <c r="GM69" s="9"/>
      <c r="GN69" s="9"/>
      <c r="GO69" s="9"/>
      <c r="GP69" s="9"/>
      <c r="GQ69" s="9"/>
      <c r="GR69" s="9"/>
      <c r="GS69" s="9"/>
      <c r="GT69" s="9"/>
      <c r="GU69" s="9"/>
      <c r="GV69" s="9">
        <v>1</v>
      </c>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v>1</v>
      </c>
      <c r="IS69" s="9"/>
      <c r="IT69" s="9"/>
      <c r="IU69" s="9"/>
      <c r="IV69" s="9"/>
      <c r="IW69" s="9"/>
      <c r="IX69" s="9">
        <v>1</v>
      </c>
      <c r="IY69" s="9"/>
      <c r="IZ69" s="9"/>
      <c r="JA69" s="9"/>
      <c r="JB69" s="9"/>
      <c r="JC69" s="9"/>
      <c r="JD69" s="9"/>
      <c r="JE69" s="9"/>
      <c r="JF69" s="9"/>
      <c r="JG69" s="9"/>
      <c r="JH69" s="9"/>
      <c r="JI69" s="9"/>
      <c r="JJ69" s="9"/>
      <c r="JK69" s="9"/>
      <c r="JL69" s="9"/>
      <c r="JM69" s="9"/>
      <c r="JN69" s="9"/>
      <c r="JO69" s="9"/>
      <c r="JP69" s="9"/>
      <c r="JQ69" s="9"/>
      <c r="JR69" s="9"/>
      <c r="JS69" s="9"/>
      <c r="JT69" s="9"/>
      <c r="JU69" s="9"/>
      <c r="JV69" s="9"/>
      <c r="JW69" s="9"/>
      <c r="JX69" s="9"/>
      <c r="JY69" s="9"/>
      <c r="JZ69" s="9"/>
      <c r="KA69" s="9"/>
      <c r="KB69" s="9"/>
      <c r="KC69" s="9"/>
      <c r="KD69" s="9"/>
      <c r="KE69" s="9"/>
      <c r="KF69" s="9"/>
      <c r="KG69" s="9"/>
      <c r="KH69" s="9"/>
      <c r="KI69" s="9"/>
      <c r="KJ69" s="9"/>
      <c r="KK69" s="9">
        <v>1</v>
      </c>
      <c r="KL69" s="9"/>
      <c r="KM69" s="9"/>
      <c r="KN69" s="9"/>
      <c r="KO69" s="9"/>
      <c r="KP69" s="9"/>
      <c r="KQ69" s="9"/>
      <c r="KR69" s="9"/>
      <c r="KS69" s="9"/>
      <c r="KT69" s="9"/>
      <c r="KU69" s="9"/>
      <c r="KV69" s="9"/>
      <c r="KW69" s="9"/>
      <c r="KX69" s="9"/>
      <c r="KY69" s="9"/>
      <c r="KZ69" s="9"/>
      <c r="LA69" s="9"/>
      <c r="LB69" s="9"/>
      <c r="LC69" s="9"/>
      <c r="LD69" s="9"/>
      <c r="LE69" s="9"/>
      <c r="LF69" s="9"/>
      <c r="LG69" s="9"/>
      <c r="LH69" s="9"/>
      <c r="LI69" s="9"/>
      <c r="LJ69" s="9"/>
      <c r="LK69" s="9"/>
      <c r="LL69" s="9"/>
      <c r="LM69" s="9"/>
      <c r="LN69" s="9"/>
      <c r="LO69" s="9"/>
      <c r="LP69" s="9"/>
      <c r="LQ69" s="9"/>
      <c r="LR69" s="9"/>
      <c r="LS69" s="9"/>
      <c r="LT69" s="9"/>
      <c r="LU69" s="9"/>
      <c r="LV69" s="9"/>
      <c r="LW69" s="9"/>
      <c r="LX69" s="9">
        <v>1</v>
      </c>
      <c r="LY69" s="9"/>
      <c r="LZ69" s="9"/>
      <c r="MA69" s="9">
        <v>1</v>
      </c>
      <c r="MB69" s="9"/>
      <c r="MC69" s="9"/>
      <c r="MD69" s="9"/>
      <c r="ME69" s="9">
        <v>1</v>
      </c>
      <c r="MF69" s="9"/>
      <c r="MG69" s="9"/>
      <c r="MH69" s="9"/>
      <c r="MI69" s="9"/>
      <c r="MJ69" s="9"/>
      <c r="MK69" s="9"/>
      <c r="ML69" s="9"/>
      <c r="MM69" s="9"/>
      <c r="MN69" s="9"/>
      <c r="MO69" s="9"/>
      <c r="MP69" s="9"/>
      <c r="MQ69" s="9"/>
      <c r="MR69" s="9"/>
      <c r="MS69" s="9"/>
      <c r="MT69" s="9"/>
      <c r="MU69" s="9"/>
      <c r="MV69" s="9"/>
      <c r="MW69" s="9"/>
      <c r="MX69" s="9"/>
      <c r="MY69" s="9"/>
      <c r="MZ69" s="9"/>
      <c r="NA69" s="9"/>
      <c r="NB69" s="9"/>
      <c r="NC69" s="9"/>
      <c r="ND69" s="9"/>
      <c r="NE69" s="9"/>
      <c r="NF69" s="9"/>
      <c r="NG69" s="9"/>
      <c r="NH69" s="9"/>
      <c r="NI69" s="9"/>
      <c r="NJ69" s="9"/>
      <c r="NK69" s="9"/>
      <c r="NL69" s="9"/>
      <c r="NM69" s="9"/>
      <c r="NN69" s="9"/>
      <c r="NO69" s="9"/>
      <c r="NP69" s="9"/>
      <c r="NQ69" s="9">
        <v>29</v>
      </c>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row>
    <row r="70" spans="1:727" x14ac:dyDescent="0.25">
      <c r="A70" s="3" t="s">
        <v>483</v>
      </c>
      <c r="B70" s="9">
        <v>1</v>
      </c>
      <c r="C70" s="9">
        <v>1</v>
      </c>
      <c r="D70" s="9">
        <v>21</v>
      </c>
      <c r="E70" s="9">
        <v>1</v>
      </c>
      <c r="F70" s="9">
        <v>1</v>
      </c>
      <c r="G70" s="9">
        <v>1</v>
      </c>
      <c r="H70" s="9">
        <v>18</v>
      </c>
      <c r="I70" s="9">
        <v>1</v>
      </c>
      <c r="J70" s="9">
        <v>1</v>
      </c>
      <c r="K70" s="9">
        <v>1</v>
      </c>
      <c r="L70" s="9">
        <v>10</v>
      </c>
      <c r="M70" s="9">
        <v>1</v>
      </c>
      <c r="N70" s="9">
        <v>1</v>
      </c>
      <c r="O70" s="9">
        <v>1</v>
      </c>
      <c r="P70" s="9">
        <v>19</v>
      </c>
      <c r="Q70" s="9">
        <v>1</v>
      </c>
      <c r="R70" s="9">
        <v>1</v>
      </c>
      <c r="S70" s="9">
        <v>1</v>
      </c>
      <c r="T70" s="9">
        <v>3</v>
      </c>
      <c r="U70" s="9">
        <v>1</v>
      </c>
      <c r="V70" s="9">
        <v>1</v>
      </c>
      <c r="W70" s="9">
        <v>1</v>
      </c>
      <c r="X70" s="9">
        <v>14</v>
      </c>
      <c r="Y70" s="9">
        <v>1</v>
      </c>
      <c r="Z70" s="9">
        <v>1</v>
      </c>
      <c r="AA70" s="9">
        <v>1</v>
      </c>
      <c r="AB70" s="9">
        <v>16</v>
      </c>
      <c r="AC70" s="9">
        <v>1</v>
      </c>
      <c r="AD70" s="9">
        <v>1</v>
      </c>
      <c r="AE70" s="9">
        <v>1</v>
      </c>
      <c r="AF70" s="9">
        <v>19</v>
      </c>
      <c r="AG70" s="9">
        <v>1</v>
      </c>
      <c r="AH70" s="9">
        <v>1</v>
      </c>
      <c r="AI70" s="9">
        <v>1</v>
      </c>
      <c r="AJ70" s="9">
        <v>10</v>
      </c>
      <c r="AK70" s="9">
        <v>1</v>
      </c>
      <c r="AL70" s="9">
        <v>1</v>
      </c>
      <c r="AM70" s="9">
        <v>1</v>
      </c>
      <c r="AN70" s="9">
        <v>19</v>
      </c>
      <c r="AO70" s="9">
        <v>1</v>
      </c>
      <c r="AP70" s="9">
        <v>1</v>
      </c>
      <c r="AQ70" s="9">
        <v>1</v>
      </c>
      <c r="AR70" s="9">
        <v>3</v>
      </c>
      <c r="AS70" s="9">
        <v>1</v>
      </c>
      <c r="AT70" s="9">
        <v>1</v>
      </c>
      <c r="AU70" s="9">
        <v>1</v>
      </c>
      <c r="AV70" s="9">
        <v>11</v>
      </c>
      <c r="AW70" s="9">
        <v>1</v>
      </c>
      <c r="AX70" s="9">
        <v>1</v>
      </c>
      <c r="AY70" s="9">
        <v>1</v>
      </c>
      <c r="AZ70" s="9">
        <v>4</v>
      </c>
      <c r="BA70" s="9">
        <v>1</v>
      </c>
      <c r="BB70" s="9">
        <v>1</v>
      </c>
      <c r="BC70" s="9">
        <v>1</v>
      </c>
      <c r="BD70" s="9">
        <v>1</v>
      </c>
      <c r="BE70" s="9">
        <v>1</v>
      </c>
      <c r="BF70" s="9">
        <v>1</v>
      </c>
      <c r="BG70" s="9">
        <v>1</v>
      </c>
      <c r="BH70" s="9">
        <v>23</v>
      </c>
      <c r="BI70" s="9">
        <v>1</v>
      </c>
      <c r="BJ70" s="9">
        <v>1</v>
      </c>
      <c r="BK70" s="9">
        <v>1</v>
      </c>
      <c r="BL70" s="9">
        <v>10</v>
      </c>
      <c r="BM70" s="9">
        <v>1</v>
      </c>
      <c r="BN70" s="9">
        <v>1</v>
      </c>
      <c r="BO70" s="9">
        <v>1</v>
      </c>
      <c r="BP70" s="9">
        <v>1</v>
      </c>
      <c r="BQ70" s="9">
        <v>1</v>
      </c>
      <c r="BR70" s="9">
        <v>1</v>
      </c>
      <c r="BS70" s="9">
        <v>1</v>
      </c>
      <c r="BT70" s="9">
        <v>1</v>
      </c>
      <c r="BU70" s="9">
        <v>1</v>
      </c>
      <c r="BV70" s="9">
        <v>2</v>
      </c>
      <c r="BW70" s="9">
        <v>1</v>
      </c>
      <c r="BX70" s="9">
        <v>1</v>
      </c>
      <c r="BY70" s="9">
        <v>1</v>
      </c>
      <c r="BZ70" s="9">
        <v>1</v>
      </c>
      <c r="CA70" s="9">
        <v>1</v>
      </c>
      <c r="CB70" s="9">
        <v>1</v>
      </c>
      <c r="CC70" s="9">
        <v>6</v>
      </c>
      <c r="CD70" s="9">
        <v>1</v>
      </c>
      <c r="CE70" s="9">
        <v>1</v>
      </c>
      <c r="CF70" s="9">
        <v>1</v>
      </c>
      <c r="CG70" s="9">
        <v>7</v>
      </c>
      <c r="CH70" s="9">
        <v>1</v>
      </c>
      <c r="CI70" s="9">
        <v>1</v>
      </c>
      <c r="CJ70" s="9">
        <v>1</v>
      </c>
      <c r="CK70" s="9">
        <v>1</v>
      </c>
      <c r="CL70" s="9">
        <v>1</v>
      </c>
      <c r="CM70" s="9">
        <v>1</v>
      </c>
      <c r="CN70" s="9">
        <v>1</v>
      </c>
      <c r="CO70" s="9">
        <v>2</v>
      </c>
      <c r="CP70" s="9">
        <v>1</v>
      </c>
      <c r="CQ70" s="9">
        <v>1</v>
      </c>
      <c r="CR70" s="9">
        <v>1</v>
      </c>
      <c r="CS70" s="9">
        <v>1</v>
      </c>
      <c r="CT70" s="9">
        <v>1</v>
      </c>
      <c r="CU70" s="9">
        <v>1</v>
      </c>
      <c r="CV70" s="9">
        <v>4</v>
      </c>
      <c r="CW70" s="9">
        <v>1</v>
      </c>
      <c r="CX70" s="9">
        <v>1</v>
      </c>
      <c r="CY70" s="9">
        <v>1</v>
      </c>
      <c r="CZ70" s="9">
        <v>3</v>
      </c>
      <c r="DA70" s="9">
        <v>1</v>
      </c>
      <c r="DB70" s="9">
        <v>1</v>
      </c>
      <c r="DC70" s="9">
        <v>1</v>
      </c>
      <c r="DD70" s="9">
        <v>7</v>
      </c>
      <c r="DE70" s="9">
        <v>1</v>
      </c>
      <c r="DF70" s="9">
        <v>1</v>
      </c>
      <c r="DG70" s="9">
        <v>1</v>
      </c>
      <c r="DH70" s="9">
        <v>2</v>
      </c>
      <c r="DI70" s="9">
        <v>1</v>
      </c>
      <c r="DJ70" s="9">
        <v>1</v>
      </c>
      <c r="DK70" s="9">
        <v>1</v>
      </c>
      <c r="DL70" s="9">
        <v>5</v>
      </c>
      <c r="DM70" s="9">
        <v>1</v>
      </c>
      <c r="DN70" s="9">
        <v>1</v>
      </c>
      <c r="DO70" s="9">
        <v>1</v>
      </c>
      <c r="DP70" s="9">
        <v>9</v>
      </c>
      <c r="DQ70" s="9">
        <v>1</v>
      </c>
      <c r="DR70" s="9">
        <v>1</v>
      </c>
      <c r="DS70" s="9">
        <v>1</v>
      </c>
      <c r="DT70" s="9">
        <v>2</v>
      </c>
      <c r="DU70" s="9">
        <v>1</v>
      </c>
      <c r="DV70" s="9">
        <v>1</v>
      </c>
      <c r="DW70" s="9">
        <v>1</v>
      </c>
      <c r="DX70" s="9">
        <v>1</v>
      </c>
      <c r="DY70" s="9">
        <v>1</v>
      </c>
      <c r="DZ70" s="9">
        <v>1</v>
      </c>
      <c r="EA70" s="9">
        <v>1</v>
      </c>
      <c r="EB70" s="9">
        <v>2</v>
      </c>
      <c r="EC70" s="9">
        <v>1</v>
      </c>
      <c r="ED70" s="9">
        <v>1</v>
      </c>
      <c r="EE70" s="9">
        <v>93</v>
      </c>
      <c r="EF70" s="9">
        <v>1</v>
      </c>
      <c r="EG70" s="9">
        <v>1</v>
      </c>
      <c r="EH70" s="9">
        <v>24</v>
      </c>
      <c r="EI70" s="9">
        <v>1</v>
      </c>
      <c r="EJ70" s="9">
        <v>1</v>
      </c>
      <c r="EK70" s="9">
        <v>9</v>
      </c>
      <c r="EL70" s="9">
        <v>1</v>
      </c>
      <c r="EM70" s="9">
        <v>1</v>
      </c>
      <c r="EN70" s="9">
        <v>1</v>
      </c>
      <c r="EO70" s="9">
        <v>1</v>
      </c>
      <c r="EP70" s="9">
        <v>1</v>
      </c>
      <c r="EQ70" s="9">
        <v>1</v>
      </c>
      <c r="ER70" s="9">
        <v>1</v>
      </c>
      <c r="ES70" s="9">
        <v>2</v>
      </c>
      <c r="ET70" s="9">
        <v>1</v>
      </c>
      <c r="EU70" s="9">
        <v>1</v>
      </c>
      <c r="EV70" s="9">
        <v>1</v>
      </c>
      <c r="EW70" s="9">
        <v>1</v>
      </c>
      <c r="EX70" s="9">
        <v>1</v>
      </c>
      <c r="EY70" s="9">
        <v>2</v>
      </c>
      <c r="EZ70" s="9">
        <v>1</v>
      </c>
      <c r="FA70" s="9">
        <v>1</v>
      </c>
      <c r="FB70" s="9">
        <v>1</v>
      </c>
      <c r="FC70" s="9">
        <v>4</v>
      </c>
      <c r="FD70" s="9">
        <v>1</v>
      </c>
      <c r="FE70" s="9">
        <v>1</v>
      </c>
      <c r="FF70" s="9">
        <v>1</v>
      </c>
      <c r="FG70" s="9">
        <v>8</v>
      </c>
      <c r="FH70" s="9">
        <v>1</v>
      </c>
      <c r="FI70" s="9">
        <v>1</v>
      </c>
      <c r="FJ70" s="9">
        <v>1</v>
      </c>
      <c r="FK70" s="9">
        <v>14</v>
      </c>
      <c r="FL70" s="9">
        <v>1</v>
      </c>
      <c r="FM70" s="9">
        <v>1</v>
      </c>
      <c r="FN70" s="9">
        <v>1</v>
      </c>
      <c r="FO70" s="9">
        <v>17</v>
      </c>
      <c r="FP70" s="9">
        <v>1</v>
      </c>
      <c r="FQ70" s="9">
        <v>1</v>
      </c>
      <c r="FR70" s="9">
        <v>1</v>
      </c>
      <c r="FS70" s="9">
        <v>7</v>
      </c>
      <c r="FT70" s="9">
        <v>1</v>
      </c>
      <c r="FU70" s="9">
        <v>1</v>
      </c>
      <c r="FV70" s="9">
        <v>1</v>
      </c>
      <c r="FW70" s="9">
        <v>9</v>
      </c>
      <c r="FX70" s="9">
        <v>1</v>
      </c>
      <c r="FY70" s="9">
        <v>1</v>
      </c>
      <c r="FZ70" s="9">
        <v>1</v>
      </c>
      <c r="GA70" s="9">
        <v>7</v>
      </c>
      <c r="GB70" s="9">
        <v>1</v>
      </c>
      <c r="GC70" s="9">
        <v>1</v>
      </c>
      <c r="GD70" s="9">
        <v>1</v>
      </c>
      <c r="GE70" s="9">
        <v>5</v>
      </c>
      <c r="GF70" s="9">
        <v>1</v>
      </c>
      <c r="GG70" s="9">
        <v>1</v>
      </c>
      <c r="GH70" s="9">
        <v>1</v>
      </c>
      <c r="GI70" s="9">
        <v>3</v>
      </c>
      <c r="GJ70" s="9">
        <v>1</v>
      </c>
      <c r="GK70" s="9">
        <v>1</v>
      </c>
      <c r="GL70" s="9">
        <v>1</v>
      </c>
      <c r="GM70" s="9">
        <v>1</v>
      </c>
      <c r="GN70" s="9">
        <v>3</v>
      </c>
      <c r="GO70" s="9">
        <v>1</v>
      </c>
      <c r="GP70" s="9">
        <v>1</v>
      </c>
      <c r="GQ70" s="9">
        <v>1</v>
      </c>
      <c r="GR70" s="9">
        <v>12</v>
      </c>
      <c r="GS70" s="9">
        <v>1</v>
      </c>
      <c r="GT70" s="9">
        <v>1</v>
      </c>
      <c r="GU70" s="9">
        <v>1</v>
      </c>
      <c r="GV70" s="9">
        <v>13</v>
      </c>
      <c r="GW70" s="9">
        <v>1</v>
      </c>
      <c r="GX70" s="9">
        <v>1</v>
      </c>
      <c r="GY70" s="9">
        <v>1</v>
      </c>
      <c r="GZ70" s="9">
        <v>15</v>
      </c>
      <c r="HA70" s="9">
        <v>1</v>
      </c>
      <c r="HB70" s="9">
        <v>1</v>
      </c>
      <c r="HC70" s="9">
        <v>1</v>
      </c>
      <c r="HD70" s="9">
        <v>5</v>
      </c>
      <c r="HE70" s="9">
        <v>1</v>
      </c>
      <c r="HF70" s="9">
        <v>1</v>
      </c>
      <c r="HG70" s="9">
        <v>1</v>
      </c>
      <c r="HH70" s="9">
        <v>1</v>
      </c>
      <c r="HI70" s="9">
        <v>1</v>
      </c>
      <c r="HJ70" s="9">
        <v>1</v>
      </c>
      <c r="HK70" s="9">
        <v>1</v>
      </c>
      <c r="HL70" s="9">
        <v>1</v>
      </c>
      <c r="HM70" s="9">
        <v>1</v>
      </c>
      <c r="HN70" s="9">
        <v>1</v>
      </c>
      <c r="HO70" s="9">
        <v>1</v>
      </c>
      <c r="HP70" s="9">
        <v>3</v>
      </c>
      <c r="HQ70" s="9">
        <v>1</v>
      </c>
      <c r="HR70" s="9">
        <v>1</v>
      </c>
      <c r="HS70" s="9">
        <v>1</v>
      </c>
      <c r="HT70" s="9">
        <v>2</v>
      </c>
      <c r="HU70" s="9">
        <v>1</v>
      </c>
      <c r="HV70" s="9">
        <v>1</v>
      </c>
      <c r="HW70" s="9">
        <v>1</v>
      </c>
      <c r="HX70" s="9">
        <v>3</v>
      </c>
      <c r="HY70" s="9">
        <v>1</v>
      </c>
      <c r="HZ70" s="9">
        <v>1</v>
      </c>
      <c r="IA70" s="9">
        <v>1</v>
      </c>
      <c r="IB70" s="9">
        <v>3</v>
      </c>
      <c r="IC70" s="9">
        <v>1</v>
      </c>
      <c r="ID70" s="9">
        <v>1</v>
      </c>
      <c r="IE70" s="9">
        <v>1</v>
      </c>
      <c r="IF70" s="9">
        <v>1</v>
      </c>
      <c r="IG70" s="9">
        <v>1</v>
      </c>
      <c r="IH70" s="9">
        <v>1</v>
      </c>
      <c r="II70" s="9">
        <v>1</v>
      </c>
      <c r="IJ70" s="9">
        <v>1</v>
      </c>
      <c r="IK70" s="9">
        <v>1</v>
      </c>
      <c r="IL70" s="9">
        <v>1</v>
      </c>
      <c r="IM70" s="9">
        <v>1</v>
      </c>
      <c r="IN70" s="9">
        <v>1</v>
      </c>
      <c r="IO70" s="9">
        <v>1</v>
      </c>
      <c r="IP70" s="9">
        <v>1</v>
      </c>
      <c r="IQ70" s="9">
        <v>1</v>
      </c>
      <c r="IR70" s="9">
        <v>1</v>
      </c>
      <c r="IS70" s="9">
        <v>1</v>
      </c>
      <c r="IT70" s="9">
        <v>1</v>
      </c>
      <c r="IU70" s="9">
        <v>1</v>
      </c>
      <c r="IV70" s="9">
        <v>2</v>
      </c>
      <c r="IW70" s="9">
        <v>1</v>
      </c>
      <c r="IX70" s="9">
        <v>1</v>
      </c>
      <c r="IY70" s="9">
        <v>1</v>
      </c>
      <c r="IZ70" s="9">
        <v>5</v>
      </c>
      <c r="JA70" s="9">
        <v>1</v>
      </c>
      <c r="JB70" s="9">
        <v>1</v>
      </c>
      <c r="JC70" s="9">
        <v>1</v>
      </c>
      <c r="JD70" s="9">
        <v>7</v>
      </c>
      <c r="JE70" s="9">
        <v>1</v>
      </c>
      <c r="JF70" s="9">
        <v>1</v>
      </c>
      <c r="JG70" s="9">
        <v>1</v>
      </c>
      <c r="JH70" s="9">
        <v>8</v>
      </c>
      <c r="JI70" s="9">
        <v>1</v>
      </c>
      <c r="JJ70" s="9">
        <v>1</v>
      </c>
      <c r="JK70" s="9">
        <v>2</v>
      </c>
      <c r="JL70" s="9">
        <v>1</v>
      </c>
      <c r="JM70" s="9">
        <v>1</v>
      </c>
      <c r="JN70" s="9">
        <v>1</v>
      </c>
      <c r="JO70" s="9">
        <v>2</v>
      </c>
      <c r="JP70" s="9">
        <v>1</v>
      </c>
      <c r="JQ70" s="9">
        <v>1</v>
      </c>
      <c r="JR70" s="9">
        <v>1</v>
      </c>
      <c r="JS70" s="9">
        <v>1</v>
      </c>
      <c r="JT70" s="9">
        <v>1</v>
      </c>
      <c r="JU70" s="9">
        <v>1</v>
      </c>
      <c r="JV70" s="9">
        <v>2</v>
      </c>
      <c r="JW70" s="9">
        <v>1</v>
      </c>
      <c r="JX70" s="9">
        <v>1</v>
      </c>
      <c r="JY70" s="9">
        <v>1</v>
      </c>
      <c r="JZ70" s="9">
        <v>1</v>
      </c>
      <c r="KA70" s="9">
        <v>1</v>
      </c>
      <c r="KB70" s="9">
        <v>1</v>
      </c>
      <c r="KC70" s="9">
        <v>1</v>
      </c>
      <c r="KD70" s="9">
        <v>1</v>
      </c>
      <c r="KE70" s="9">
        <v>1</v>
      </c>
      <c r="KF70" s="9">
        <v>1</v>
      </c>
      <c r="KG70" s="9">
        <v>1</v>
      </c>
      <c r="KH70" s="9">
        <v>1</v>
      </c>
      <c r="KI70" s="9">
        <v>1</v>
      </c>
      <c r="KJ70" s="9">
        <v>1</v>
      </c>
      <c r="KK70" s="9">
        <v>1</v>
      </c>
      <c r="KL70" s="9">
        <v>2</v>
      </c>
      <c r="KM70" s="9">
        <v>1</v>
      </c>
      <c r="KN70" s="9">
        <v>1</v>
      </c>
      <c r="KO70" s="9">
        <v>1</v>
      </c>
      <c r="KP70" s="9">
        <v>5</v>
      </c>
      <c r="KQ70" s="9">
        <v>1</v>
      </c>
      <c r="KR70" s="9">
        <v>1</v>
      </c>
      <c r="KS70" s="9">
        <v>1</v>
      </c>
      <c r="KT70" s="9">
        <v>4</v>
      </c>
      <c r="KU70" s="9">
        <v>4</v>
      </c>
      <c r="KV70" s="9">
        <v>1</v>
      </c>
      <c r="KW70" s="9">
        <v>1</v>
      </c>
      <c r="KX70" s="9">
        <v>1</v>
      </c>
      <c r="KY70" s="9">
        <v>1</v>
      </c>
      <c r="KZ70" s="9">
        <v>1</v>
      </c>
      <c r="LA70" s="9">
        <v>1</v>
      </c>
      <c r="LB70" s="9">
        <v>1</v>
      </c>
      <c r="LC70" s="9">
        <v>1</v>
      </c>
      <c r="LD70" s="9">
        <v>3</v>
      </c>
      <c r="LE70" s="9">
        <v>1</v>
      </c>
      <c r="LF70" s="9">
        <v>1</v>
      </c>
      <c r="LG70" s="9">
        <v>1</v>
      </c>
      <c r="LH70" s="9">
        <v>9</v>
      </c>
      <c r="LI70" s="9">
        <v>1</v>
      </c>
      <c r="LJ70" s="9">
        <v>1</v>
      </c>
      <c r="LK70" s="9">
        <v>1</v>
      </c>
      <c r="LL70" s="9">
        <v>5</v>
      </c>
      <c r="LM70" s="9">
        <v>1</v>
      </c>
      <c r="LN70" s="9">
        <v>1</v>
      </c>
      <c r="LO70" s="9">
        <v>1</v>
      </c>
      <c r="LP70" s="9">
        <v>6</v>
      </c>
      <c r="LQ70" s="9">
        <v>1</v>
      </c>
      <c r="LR70" s="9">
        <v>1</v>
      </c>
      <c r="LS70" s="9">
        <v>1</v>
      </c>
      <c r="LT70" s="9">
        <v>3</v>
      </c>
      <c r="LU70" s="9">
        <v>1</v>
      </c>
      <c r="LV70" s="9">
        <v>1</v>
      </c>
      <c r="LW70" s="9">
        <v>1</v>
      </c>
      <c r="LX70" s="9">
        <v>1</v>
      </c>
      <c r="LY70" s="9">
        <v>1</v>
      </c>
      <c r="LZ70" s="9">
        <v>1</v>
      </c>
      <c r="MA70" s="9">
        <v>2</v>
      </c>
      <c r="MB70" s="9">
        <v>1</v>
      </c>
      <c r="MC70" s="9">
        <v>1</v>
      </c>
      <c r="MD70" s="9">
        <v>1</v>
      </c>
      <c r="ME70" s="9">
        <v>3</v>
      </c>
      <c r="MF70" s="9">
        <v>1</v>
      </c>
      <c r="MG70" s="9">
        <v>1</v>
      </c>
      <c r="MH70" s="9">
        <v>1</v>
      </c>
      <c r="MI70" s="9">
        <v>2</v>
      </c>
      <c r="MJ70" s="9">
        <v>1</v>
      </c>
      <c r="MK70" s="9">
        <v>1</v>
      </c>
      <c r="ML70" s="9">
        <v>1</v>
      </c>
      <c r="MM70" s="9">
        <v>1</v>
      </c>
      <c r="MN70" s="9">
        <v>1</v>
      </c>
      <c r="MO70" s="9">
        <v>1</v>
      </c>
      <c r="MP70" s="9">
        <v>4</v>
      </c>
      <c r="MQ70" s="9">
        <v>1</v>
      </c>
      <c r="MR70" s="9">
        <v>1</v>
      </c>
      <c r="MS70" s="9">
        <v>16</v>
      </c>
      <c r="MT70" s="9">
        <v>1</v>
      </c>
      <c r="MU70" s="9">
        <v>1</v>
      </c>
      <c r="MV70" s="9">
        <v>8</v>
      </c>
      <c r="MW70" s="9">
        <v>1</v>
      </c>
      <c r="MX70" s="9">
        <v>1</v>
      </c>
      <c r="MY70" s="9">
        <v>15</v>
      </c>
      <c r="MZ70" s="9">
        <v>1</v>
      </c>
      <c r="NA70" s="9">
        <v>1</v>
      </c>
      <c r="NB70" s="9">
        <v>4</v>
      </c>
      <c r="NC70" s="9">
        <v>1</v>
      </c>
      <c r="ND70" s="9">
        <v>1</v>
      </c>
      <c r="NE70" s="9">
        <v>1</v>
      </c>
      <c r="NF70" s="9">
        <v>10</v>
      </c>
      <c r="NG70" s="9">
        <v>1</v>
      </c>
      <c r="NH70" s="9">
        <v>1</v>
      </c>
      <c r="NI70" s="9">
        <v>7</v>
      </c>
      <c r="NJ70" s="9">
        <v>1</v>
      </c>
      <c r="NK70" s="9">
        <v>1</v>
      </c>
      <c r="NL70" s="9">
        <v>1</v>
      </c>
      <c r="NM70" s="9">
        <v>9</v>
      </c>
      <c r="NN70" s="9">
        <v>1</v>
      </c>
      <c r="NO70" s="9">
        <v>1</v>
      </c>
      <c r="NP70" s="9">
        <v>1</v>
      </c>
      <c r="NQ70" s="9">
        <v>965</v>
      </c>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row>
    <row r="71" spans="1:727"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C280-0E83-4337-8C65-DAEEAB72C3F9}">
  <sheetPr>
    <tabColor theme="7" tint="0.39997558519241921"/>
  </sheetPr>
  <dimension ref="A1:E298"/>
  <sheetViews>
    <sheetView topLeftCell="F1" zoomScale="70" zoomScaleNormal="70" workbookViewId="0">
      <selection activeCell="A295" sqref="A295"/>
    </sheetView>
  </sheetViews>
  <sheetFormatPr defaultRowHeight="15" x14ac:dyDescent="0.25"/>
  <cols>
    <col min="1" max="1" width="59.28515625" bestFit="1" customWidth="1"/>
    <col min="2" max="2" width="59.140625" bestFit="1" customWidth="1"/>
    <col min="3" max="4" width="45.5703125" bestFit="1" customWidth="1"/>
  </cols>
  <sheetData>
    <row r="1" spans="1:5" x14ac:dyDescent="0.25">
      <c r="A1" t="s">
        <v>0</v>
      </c>
      <c r="B1" t="s">
        <v>105</v>
      </c>
      <c r="C1" t="s">
        <v>389</v>
      </c>
      <c r="D1" t="s">
        <v>390</v>
      </c>
      <c r="E1" t="s">
        <v>106</v>
      </c>
    </row>
    <row r="2" spans="1:5" x14ac:dyDescent="0.25">
      <c r="A2" t="s">
        <v>1</v>
      </c>
      <c r="B2" t="s">
        <v>107</v>
      </c>
      <c r="C2" t="s">
        <v>108</v>
      </c>
      <c r="D2" t="s">
        <v>396</v>
      </c>
      <c r="E2" t="s">
        <v>102</v>
      </c>
    </row>
    <row r="3" spans="1:5" x14ac:dyDescent="0.25">
      <c r="A3" t="s">
        <v>1</v>
      </c>
      <c r="B3" t="s">
        <v>231</v>
      </c>
      <c r="C3" t="s">
        <v>196</v>
      </c>
      <c r="D3" t="s">
        <v>419</v>
      </c>
      <c r="E3" t="s">
        <v>103</v>
      </c>
    </row>
    <row r="4" spans="1:5" x14ac:dyDescent="0.25">
      <c r="A4" t="s">
        <v>2</v>
      </c>
      <c r="B4" t="s">
        <v>109</v>
      </c>
      <c r="C4" t="s">
        <v>110</v>
      </c>
      <c r="D4" t="s">
        <v>110</v>
      </c>
      <c r="E4" t="s">
        <v>102</v>
      </c>
    </row>
    <row r="5" spans="1:5" x14ac:dyDescent="0.25">
      <c r="A5" t="s">
        <v>2</v>
      </c>
      <c r="B5" t="s">
        <v>325</v>
      </c>
      <c r="C5" t="s">
        <v>114</v>
      </c>
      <c r="D5" t="s">
        <v>114</v>
      </c>
      <c r="E5" t="s">
        <v>104</v>
      </c>
    </row>
    <row r="6" spans="1:5" x14ac:dyDescent="0.25">
      <c r="A6" t="s">
        <v>2</v>
      </c>
      <c r="B6" t="s">
        <v>232</v>
      </c>
      <c r="C6" t="s">
        <v>154</v>
      </c>
      <c r="D6" t="s">
        <v>154</v>
      </c>
      <c r="E6" t="s">
        <v>103</v>
      </c>
    </row>
    <row r="7" spans="1:5" x14ac:dyDescent="0.25">
      <c r="A7" t="s">
        <v>3</v>
      </c>
      <c r="B7" t="s">
        <v>326</v>
      </c>
      <c r="C7" t="s">
        <v>168</v>
      </c>
      <c r="D7" t="s">
        <v>412</v>
      </c>
      <c r="E7" t="s">
        <v>104</v>
      </c>
    </row>
    <row r="8" spans="1:5" x14ac:dyDescent="0.25">
      <c r="A8" t="s">
        <v>3</v>
      </c>
      <c r="B8" t="s">
        <v>233</v>
      </c>
      <c r="C8" t="s">
        <v>199</v>
      </c>
      <c r="D8" t="s">
        <v>420</v>
      </c>
      <c r="E8" t="s">
        <v>103</v>
      </c>
    </row>
    <row r="9" spans="1:5" x14ac:dyDescent="0.25">
      <c r="A9" t="s">
        <v>3</v>
      </c>
      <c r="B9" t="s">
        <v>111</v>
      </c>
      <c r="C9" t="s">
        <v>112</v>
      </c>
      <c r="D9" t="s">
        <v>397</v>
      </c>
      <c r="E9" t="s">
        <v>102</v>
      </c>
    </row>
    <row r="10" spans="1:5" x14ac:dyDescent="0.25">
      <c r="A10" t="s">
        <v>4</v>
      </c>
      <c r="B10" t="s">
        <v>234</v>
      </c>
      <c r="C10" t="s">
        <v>114</v>
      </c>
      <c r="D10" t="s">
        <v>114</v>
      </c>
      <c r="E10" t="s">
        <v>103</v>
      </c>
    </row>
    <row r="11" spans="1:5" x14ac:dyDescent="0.25">
      <c r="A11" t="s">
        <v>4</v>
      </c>
      <c r="B11" t="s">
        <v>113</v>
      </c>
      <c r="C11" t="s">
        <v>114</v>
      </c>
      <c r="D11" t="s">
        <v>114</v>
      </c>
      <c r="E11" t="s">
        <v>102</v>
      </c>
    </row>
    <row r="12" spans="1:5" x14ac:dyDescent="0.25">
      <c r="A12" t="s">
        <v>4</v>
      </c>
      <c r="B12" t="s">
        <v>327</v>
      </c>
      <c r="C12" t="s">
        <v>122</v>
      </c>
      <c r="D12" t="s">
        <v>400</v>
      </c>
      <c r="E12" t="s">
        <v>104</v>
      </c>
    </row>
    <row r="13" spans="1:5" x14ac:dyDescent="0.25">
      <c r="A13" t="s">
        <v>5</v>
      </c>
      <c r="B13" t="s">
        <v>115</v>
      </c>
      <c r="C13" t="s">
        <v>110</v>
      </c>
      <c r="D13" t="s">
        <v>110</v>
      </c>
      <c r="E13" t="s">
        <v>102</v>
      </c>
    </row>
    <row r="14" spans="1:5" x14ac:dyDescent="0.25">
      <c r="A14" t="s">
        <v>5</v>
      </c>
      <c r="B14" t="s">
        <v>235</v>
      </c>
      <c r="C14" t="s">
        <v>173</v>
      </c>
      <c r="D14" t="s">
        <v>414</v>
      </c>
      <c r="E14" t="s">
        <v>103</v>
      </c>
    </row>
    <row r="15" spans="1:5" x14ac:dyDescent="0.25">
      <c r="A15" t="s">
        <v>5</v>
      </c>
      <c r="B15" t="s">
        <v>328</v>
      </c>
      <c r="C15" t="s">
        <v>221</v>
      </c>
      <c r="D15" t="s">
        <v>423</v>
      </c>
      <c r="E15" t="s">
        <v>104</v>
      </c>
    </row>
    <row r="16" spans="1:5" x14ac:dyDescent="0.25">
      <c r="A16" t="s">
        <v>6</v>
      </c>
      <c r="B16" t="s">
        <v>172</v>
      </c>
      <c r="C16" t="s">
        <v>173</v>
      </c>
      <c r="D16" t="s">
        <v>414</v>
      </c>
      <c r="E16" t="s">
        <v>104</v>
      </c>
    </row>
    <row r="17" spans="1:5" x14ac:dyDescent="0.25">
      <c r="A17" t="s">
        <v>6</v>
      </c>
      <c r="B17" t="s">
        <v>116</v>
      </c>
      <c r="C17" t="s">
        <v>772</v>
      </c>
      <c r="D17" t="s">
        <v>398</v>
      </c>
      <c r="E17" t="s">
        <v>102</v>
      </c>
    </row>
    <row r="18" spans="1:5" x14ac:dyDescent="0.25">
      <c r="A18" t="s">
        <v>6</v>
      </c>
      <c r="B18" t="s">
        <v>236</v>
      </c>
      <c r="C18" t="s">
        <v>237</v>
      </c>
      <c r="D18" t="s">
        <v>425</v>
      </c>
      <c r="E18" t="s">
        <v>103</v>
      </c>
    </row>
    <row r="19" spans="1:5" x14ac:dyDescent="0.25">
      <c r="A19" t="s">
        <v>7</v>
      </c>
      <c r="B19" t="s">
        <v>329</v>
      </c>
      <c r="C19" t="s">
        <v>122</v>
      </c>
      <c r="D19" t="s">
        <v>400</v>
      </c>
      <c r="E19" t="s">
        <v>104</v>
      </c>
    </row>
    <row r="20" spans="1:5" x14ac:dyDescent="0.25">
      <c r="A20" t="s">
        <v>7</v>
      </c>
      <c r="B20" t="s">
        <v>118</v>
      </c>
      <c r="C20" t="s">
        <v>119</v>
      </c>
      <c r="D20" t="s">
        <v>399</v>
      </c>
      <c r="E20" t="s">
        <v>102</v>
      </c>
    </row>
    <row r="21" spans="1:5" x14ac:dyDescent="0.25">
      <c r="A21" t="s">
        <v>7</v>
      </c>
      <c r="B21" t="s">
        <v>238</v>
      </c>
      <c r="C21" t="s">
        <v>112</v>
      </c>
      <c r="D21" t="s">
        <v>397</v>
      </c>
      <c r="E21" t="s">
        <v>103</v>
      </c>
    </row>
    <row r="22" spans="1:5" x14ac:dyDescent="0.25">
      <c r="A22" t="s">
        <v>8</v>
      </c>
      <c r="B22" t="s">
        <v>120</v>
      </c>
      <c r="C22" t="s">
        <v>108</v>
      </c>
      <c r="D22" t="s">
        <v>396</v>
      </c>
      <c r="E22" t="s">
        <v>102</v>
      </c>
    </row>
    <row r="23" spans="1:5" x14ac:dyDescent="0.25">
      <c r="A23" t="s">
        <v>8</v>
      </c>
      <c r="B23" t="s">
        <v>330</v>
      </c>
      <c r="C23" t="s">
        <v>154</v>
      </c>
      <c r="D23" t="s">
        <v>154</v>
      </c>
      <c r="E23" t="s">
        <v>104</v>
      </c>
    </row>
    <row r="24" spans="1:5" x14ac:dyDescent="0.25">
      <c r="A24" t="s">
        <v>8</v>
      </c>
      <c r="B24" t="s">
        <v>239</v>
      </c>
      <c r="C24" t="s">
        <v>772</v>
      </c>
      <c r="D24" t="s">
        <v>398</v>
      </c>
      <c r="E24" t="s">
        <v>103</v>
      </c>
    </row>
    <row r="25" spans="1:5" x14ac:dyDescent="0.25">
      <c r="A25" t="s">
        <v>9</v>
      </c>
      <c r="B25" t="s">
        <v>331</v>
      </c>
      <c r="C25" t="s">
        <v>147</v>
      </c>
      <c r="D25" t="s">
        <v>409</v>
      </c>
      <c r="E25" t="s">
        <v>104</v>
      </c>
    </row>
    <row r="26" spans="1:5" x14ac:dyDescent="0.25">
      <c r="A26" t="s">
        <v>9</v>
      </c>
      <c r="B26" t="s">
        <v>240</v>
      </c>
      <c r="C26" t="s">
        <v>158</v>
      </c>
      <c r="D26" t="s">
        <v>158</v>
      </c>
      <c r="E26" t="s">
        <v>103</v>
      </c>
    </row>
    <row r="27" spans="1:5" x14ac:dyDescent="0.25">
      <c r="A27" t="s">
        <v>9</v>
      </c>
      <c r="B27" t="s">
        <v>121</v>
      </c>
      <c r="C27" t="s">
        <v>122</v>
      </c>
      <c r="D27" t="s">
        <v>400</v>
      </c>
      <c r="E27" t="s">
        <v>102</v>
      </c>
    </row>
    <row r="28" spans="1:5" x14ac:dyDescent="0.25">
      <c r="A28" t="s">
        <v>10</v>
      </c>
      <c r="B28" t="s">
        <v>241</v>
      </c>
      <c r="C28" t="s">
        <v>137</v>
      </c>
      <c r="D28" t="s">
        <v>406</v>
      </c>
      <c r="E28" t="s">
        <v>103</v>
      </c>
    </row>
    <row r="29" spans="1:5" x14ac:dyDescent="0.25">
      <c r="A29" t="s">
        <v>10</v>
      </c>
      <c r="B29" t="s">
        <v>332</v>
      </c>
      <c r="C29" t="s">
        <v>131</v>
      </c>
      <c r="D29" t="s">
        <v>403</v>
      </c>
      <c r="E29" t="s">
        <v>104</v>
      </c>
    </row>
    <row r="30" spans="1:5" x14ac:dyDescent="0.25">
      <c r="A30" t="s">
        <v>10</v>
      </c>
      <c r="B30" t="s">
        <v>123</v>
      </c>
      <c r="C30" t="s">
        <v>112</v>
      </c>
      <c r="D30" t="s">
        <v>397</v>
      </c>
      <c r="E30" t="s">
        <v>102</v>
      </c>
    </row>
    <row r="31" spans="1:5" x14ac:dyDescent="0.25">
      <c r="A31" t="s">
        <v>11</v>
      </c>
      <c r="B31" t="s">
        <v>124</v>
      </c>
      <c r="C31" t="s">
        <v>110</v>
      </c>
      <c r="D31" t="s">
        <v>110</v>
      </c>
      <c r="E31" t="s">
        <v>102</v>
      </c>
    </row>
    <row r="32" spans="1:5" x14ac:dyDescent="0.25">
      <c r="A32" t="s">
        <v>11</v>
      </c>
      <c r="B32" t="s">
        <v>242</v>
      </c>
      <c r="C32" t="s">
        <v>199</v>
      </c>
      <c r="D32" t="s">
        <v>420</v>
      </c>
      <c r="E32" t="s">
        <v>103</v>
      </c>
    </row>
    <row r="33" spans="1:5" x14ac:dyDescent="0.25">
      <c r="A33" t="s">
        <v>11</v>
      </c>
      <c r="B33" t="s">
        <v>333</v>
      </c>
      <c r="C33" t="s">
        <v>183</v>
      </c>
      <c r="D33" t="s">
        <v>417</v>
      </c>
      <c r="E33" t="s">
        <v>104</v>
      </c>
    </row>
    <row r="34" spans="1:5" x14ac:dyDescent="0.25">
      <c r="A34" t="s">
        <v>12</v>
      </c>
      <c r="B34" t="s">
        <v>125</v>
      </c>
      <c r="C34" t="s">
        <v>126</v>
      </c>
      <c r="D34" t="s">
        <v>401</v>
      </c>
      <c r="E34" t="s">
        <v>102</v>
      </c>
    </row>
    <row r="35" spans="1:5" x14ac:dyDescent="0.25">
      <c r="A35" t="s">
        <v>12</v>
      </c>
      <c r="B35" t="s">
        <v>198</v>
      </c>
      <c r="C35" t="s">
        <v>199</v>
      </c>
      <c r="D35" t="s">
        <v>420</v>
      </c>
      <c r="E35" t="s">
        <v>104</v>
      </c>
    </row>
    <row r="36" spans="1:5" x14ac:dyDescent="0.25">
      <c r="A36" t="s">
        <v>12</v>
      </c>
      <c r="B36" t="s">
        <v>243</v>
      </c>
      <c r="C36" t="s">
        <v>244</v>
      </c>
      <c r="D36" t="s">
        <v>426</v>
      </c>
      <c r="E36" t="s">
        <v>103</v>
      </c>
    </row>
    <row r="37" spans="1:5" x14ac:dyDescent="0.25">
      <c r="A37" t="s">
        <v>13</v>
      </c>
      <c r="B37" t="s">
        <v>245</v>
      </c>
      <c r="C37" t="s">
        <v>215</v>
      </c>
      <c r="D37" t="s">
        <v>215</v>
      </c>
      <c r="E37" t="s">
        <v>103</v>
      </c>
    </row>
    <row r="38" spans="1:5" x14ac:dyDescent="0.25">
      <c r="A38" t="s">
        <v>13</v>
      </c>
      <c r="B38" t="s">
        <v>334</v>
      </c>
      <c r="C38" t="s">
        <v>110</v>
      </c>
      <c r="D38" t="s">
        <v>110</v>
      </c>
      <c r="E38" t="s">
        <v>104</v>
      </c>
    </row>
    <row r="39" spans="1:5" x14ac:dyDescent="0.25">
      <c r="A39" t="s">
        <v>13</v>
      </c>
      <c r="B39" t="s">
        <v>127</v>
      </c>
      <c r="C39" t="s">
        <v>108</v>
      </c>
      <c r="D39" t="s">
        <v>396</v>
      </c>
      <c r="E39" t="s">
        <v>102</v>
      </c>
    </row>
    <row r="40" spans="1:5" x14ac:dyDescent="0.25">
      <c r="A40" t="s">
        <v>14</v>
      </c>
      <c r="B40" t="s">
        <v>128</v>
      </c>
      <c r="C40" t="s">
        <v>129</v>
      </c>
      <c r="D40" t="s">
        <v>402</v>
      </c>
      <c r="E40" t="s">
        <v>102</v>
      </c>
    </row>
    <row r="41" spans="1:5" x14ac:dyDescent="0.25">
      <c r="A41" t="s">
        <v>14</v>
      </c>
      <c r="B41" t="s">
        <v>246</v>
      </c>
      <c r="C41" t="s">
        <v>135</v>
      </c>
      <c r="D41" t="s">
        <v>405</v>
      </c>
      <c r="E41" t="s">
        <v>103</v>
      </c>
    </row>
    <row r="42" spans="1:5" x14ac:dyDescent="0.25">
      <c r="A42" t="s">
        <v>14</v>
      </c>
      <c r="B42" t="s">
        <v>335</v>
      </c>
      <c r="C42" t="s">
        <v>199</v>
      </c>
      <c r="D42" t="s">
        <v>420</v>
      </c>
      <c r="E42" t="s">
        <v>104</v>
      </c>
    </row>
    <row r="43" spans="1:5" x14ac:dyDescent="0.25">
      <c r="A43" t="s">
        <v>15</v>
      </c>
      <c r="B43" t="s">
        <v>247</v>
      </c>
      <c r="C43" t="s">
        <v>170</v>
      </c>
      <c r="D43" t="s">
        <v>413</v>
      </c>
      <c r="E43" t="s">
        <v>103</v>
      </c>
    </row>
    <row r="44" spans="1:5" x14ac:dyDescent="0.25">
      <c r="A44" t="s">
        <v>15</v>
      </c>
      <c r="B44" t="s">
        <v>336</v>
      </c>
      <c r="C44" t="s">
        <v>170</v>
      </c>
      <c r="D44" t="s">
        <v>413</v>
      </c>
      <c r="E44" t="s">
        <v>104</v>
      </c>
    </row>
    <row r="45" spans="1:5" x14ac:dyDescent="0.25">
      <c r="A45" t="s">
        <v>15</v>
      </c>
      <c r="B45" t="s">
        <v>130</v>
      </c>
      <c r="C45" t="s">
        <v>131</v>
      </c>
      <c r="D45" t="s">
        <v>403</v>
      </c>
      <c r="E45" t="s">
        <v>102</v>
      </c>
    </row>
    <row r="46" spans="1:5" x14ac:dyDescent="0.25">
      <c r="A46" t="s">
        <v>16</v>
      </c>
      <c r="B46" t="s">
        <v>248</v>
      </c>
      <c r="C46" t="s">
        <v>199</v>
      </c>
      <c r="D46" t="s">
        <v>420</v>
      </c>
      <c r="E46" t="s">
        <v>103</v>
      </c>
    </row>
    <row r="47" spans="1:5" x14ac:dyDescent="0.25">
      <c r="A47" t="s">
        <v>16</v>
      </c>
      <c r="B47" t="s">
        <v>132</v>
      </c>
      <c r="C47" t="s">
        <v>133</v>
      </c>
      <c r="D47" t="s">
        <v>404</v>
      </c>
      <c r="E47" t="s">
        <v>102</v>
      </c>
    </row>
    <row r="48" spans="1:5" x14ac:dyDescent="0.25">
      <c r="A48" t="s">
        <v>16</v>
      </c>
      <c r="B48" t="s">
        <v>301</v>
      </c>
      <c r="C48" t="s">
        <v>462</v>
      </c>
      <c r="D48" t="s">
        <v>431</v>
      </c>
      <c r="E48" t="s">
        <v>104</v>
      </c>
    </row>
    <row r="49" spans="1:5" x14ac:dyDescent="0.25">
      <c r="A49" t="s">
        <v>17</v>
      </c>
      <c r="B49" t="s">
        <v>134</v>
      </c>
      <c r="C49" t="s">
        <v>135</v>
      </c>
      <c r="D49" t="s">
        <v>405</v>
      </c>
      <c r="E49" t="s">
        <v>102</v>
      </c>
    </row>
    <row r="50" spans="1:5" x14ac:dyDescent="0.25">
      <c r="A50" t="s">
        <v>17</v>
      </c>
      <c r="B50" t="s">
        <v>337</v>
      </c>
      <c r="C50" t="s">
        <v>137</v>
      </c>
      <c r="D50" t="s">
        <v>406</v>
      </c>
      <c r="E50" t="s">
        <v>104</v>
      </c>
    </row>
    <row r="51" spans="1:5" x14ac:dyDescent="0.25">
      <c r="A51" t="s">
        <v>17</v>
      </c>
      <c r="B51" t="s">
        <v>249</v>
      </c>
      <c r="C51" t="s">
        <v>199</v>
      </c>
      <c r="D51" t="s">
        <v>420</v>
      </c>
      <c r="E51" t="s">
        <v>103</v>
      </c>
    </row>
    <row r="52" spans="1:5" x14ac:dyDescent="0.25">
      <c r="A52" t="s">
        <v>18</v>
      </c>
      <c r="B52" t="s">
        <v>250</v>
      </c>
      <c r="C52" t="s">
        <v>147</v>
      </c>
      <c r="D52" t="s">
        <v>409</v>
      </c>
      <c r="E52" t="s">
        <v>103</v>
      </c>
    </row>
    <row r="53" spans="1:5" x14ac:dyDescent="0.25">
      <c r="A53" t="s">
        <v>18</v>
      </c>
      <c r="B53" t="s">
        <v>136</v>
      </c>
      <c r="C53" t="s">
        <v>137</v>
      </c>
      <c r="D53" t="s">
        <v>406</v>
      </c>
      <c r="E53" t="s">
        <v>102</v>
      </c>
    </row>
    <row r="54" spans="1:5" x14ac:dyDescent="0.25">
      <c r="A54" t="s">
        <v>18</v>
      </c>
      <c r="B54" t="s">
        <v>338</v>
      </c>
      <c r="C54" t="s">
        <v>108</v>
      </c>
      <c r="D54" t="s">
        <v>396</v>
      </c>
      <c r="E54" t="s">
        <v>104</v>
      </c>
    </row>
    <row r="55" spans="1:5" x14ac:dyDescent="0.25">
      <c r="A55" t="s">
        <v>19</v>
      </c>
      <c r="B55" t="s">
        <v>251</v>
      </c>
      <c r="C55" t="s">
        <v>108</v>
      </c>
      <c r="D55" t="s">
        <v>396</v>
      </c>
      <c r="E55" t="s">
        <v>103</v>
      </c>
    </row>
    <row r="56" spans="1:5" x14ac:dyDescent="0.25">
      <c r="A56" t="s">
        <v>19</v>
      </c>
      <c r="B56" t="s">
        <v>138</v>
      </c>
      <c r="C56" t="s">
        <v>112</v>
      </c>
      <c r="D56" t="s">
        <v>397</v>
      </c>
      <c r="E56" t="s">
        <v>102</v>
      </c>
    </row>
    <row r="57" spans="1:5" x14ac:dyDescent="0.25">
      <c r="A57" t="s">
        <v>20</v>
      </c>
      <c r="B57" t="s">
        <v>252</v>
      </c>
      <c r="C57" t="s">
        <v>253</v>
      </c>
      <c r="D57" t="s">
        <v>427</v>
      </c>
      <c r="E57" t="s">
        <v>103</v>
      </c>
    </row>
    <row r="58" spans="1:5" x14ac:dyDescent="0.25">
      <c r="A58" t="s">
        <v>20</v>
      </c>
      <c r="B58" t="s">
        <v>139</v>
      </c>
      <c r="C58" t="s">
        <v>110</v>
      </c>
      <c r="D58" t="s">
        <v>110</v>
      </c>
      <c r="E58" t="s">
        <v>102</v>
      </c>
    </row>
    <row r="59" spans="1:5" x14ac:dyDescent="0.25">
      <c r="A59" t="s">
        <v>20</v>
      </c>
      <c r="B59" t="s">
        <v>339</v>
      </c>
      <c r="C59" t="s">
        <v>340</v>
      </c>
      <c r="D59" t="s">
        <v>435</v>
      </c>
      <c r="E59" t="s">
        <v>104</v>
      </c>
    </row>
    <row r="60" spans="1:5" x14ac:dyDescent="0.25">
      <c r="A60" t="s">
        <v>21</v>
      </c>
      <c r="B60" t="s">
        <v>341</v>
      </c>
      <c r="C60" t="s">
        <v>342</v>
      </c>
      <c r="D60" t="s">
        <v>436</v>
      </c>
      <c r="E60" t="s">
        <v>104</v>
      </c>
    </row>
    <row r="61" spans="1:5" x14ac:dyDescent="0.25">
      <c r="A61" t="s">
        <v>21</v>
      </c>
      <c r="B61" t="s">
        <v>140</v>
      </c>
      <c r="C61" t="s">
        <v>126</v>
      </c>
      <c r="D61" t="s">
        <v>401</v>
      </c>
      <c r="E61" t="s">
        <v>102</v>
      </c>
    </row>
    <row r="62" spans="1:5" x14ac:dyDescent="0.25">
      <c r="A62" t="s">
        <v>21</v>
      </c>
      <c r="B62" t="s">
        <v>254</v>
      </c>
      <c r="C62" t="s">
        <v>187</v>
      </c>
      <c r="D62" t="s">
        <v>187</v>
      </c>
      <c r="E62" t="s">
        <v>103</v>
      </c>
    </row>
    <row r="63" spans="1:5" x14ac:dyDescent="0.25">
      <c r="A63" t="s">
        <v>22</v>
      </c>
      <c r="B63" t="s">
        <v>343</v>
      </c>
      <c r="C63" t="s">
        <v>316</v>
      </c>
      <c r="D63" t="s">
        <v>316</v>
      </c>
      <c r="E63" t="s">
        <v>104</v>
      </c>
    </row>
    <row r="64" spans="1:5" x14ac:dyDescent="0.25">
      <c r="A64" t="s">
        <v>22</v>
      </c>
      <c r="B64" t="s">
        <v>255</v>
      </c>
      <c r="C64" t="s">
        <v>256</v>
      </c>
      <c r="D64" t="s">
        <v>256</v>
      </c>
      <c r="E64" t="s">
        <v>103</v>
      </c>
    </row>
    <row r="65" spans="1:5" x14ac:dyDescent="0.25">
      <c r="A65" t="s">
        <v>22</v>
      </c>
      <c r="B65" t="s">
        <v>141</v>
      </c>
      <c r="C65" t="s">
        <v>108</v>
      </c>
      <c r="D65" t="s">
        <v>396</v>
      </c>
      <c r="E65" t="s">
        <v>102</v>
      </c>
    </row>
    <row r="66" spans="1:5" x14ac:dyDescent="0.25">
      <c r="A66" t="s">
        <v>23</v>
      </c>
      <c r="B66" t="s">
        <v>142</v>
      </c>
      <c r="C66" t="s">
        <v>143</v>
      </c>
      <c r="D66" t="s">
        <v>407</v>
      </c>
      <c r="E66" t="s">
        <v>102</v>
      </c>
    </row>
    <row r="67" spans="1:5" x14ac:dyDescent="0.25">
      <c r="A67" t="s">
        <v>23</v>
      </c>
      <c r="B67" t="s">
        <v>257</v>
      </c>
      <c r="C67" t="s">
        <v>108</v>
      </c>
      <c r="D67" t="s">
        <v>396</v>
      </c>
      <c r="E67" t="s">
        <v>103</v>
      </c>
    </row>
    <row r="68" spans="1:5" x14ac:dyDescent="0.25">
      <c r="A68" t="s">
        <v>23</v>
      </c>
      <c r="B68" t="s">
        <v>344</v>
      </c>
      <c r="C68" t="s">
        <v>237</v>
      </c>
      <c r="D68" t="s">
        <v>425</v>
      </c>
      <c r="E68" t="s">
        <v>104</v>
      </c>
    </row>
    <row r="69" spans="1:5" x14ac:dyDescent="0.25">
      <c r="A69" t="s">
        <v>24</v>
      </c>
      <c r="B69" t="s">
        <v>345</v>
      </c>
      <c r="C69" t="s">
        <v>135</v>
      </c>
      <c r="D69" t="s">
        <v>405</v>
      </c>
      <c r="E69" t="s">
        <v>104</v>
      </c>
    </row>
    <row r="70" spans="1:5" x14ac:dyDescent="0.25">
      <c r="A70" t="s">
        <v>24</v>
      </c>
      <c r="B70" t="s">
        <v>144</v>
      </c>
      <c r="C70" t="s">
        <v>145</v>
      </c>
      <c r="D70" t="s">
        <v>408</v>
      </c>
      <c r="E70" t="s">
        <v>102</v>
      </c>
    </row>
    <row r="71" spans="1:5" x14ac:dyDescent="0.25">
      <c r="A71" t="s">
        <v>24</v>
      </c>
      <c r="B71" t="s">
        <v>258</v>
      </c>
      <c r="C71" t="s">
        <v>170</v>
      </c>
      <c r="D71" t="s">
        <v>413</v>
      </c>
      <c r="E71" t="s">
        <v>103</v>
      </c>
    </row>
    <row r="72" spans="1:5" x14ac:dyDescent="0.25">
      <c r="A72" t="s">
        <v>25</v>
      </c>
      <c r="B72" t="s">
        <v>146</v>
      </c>
      <c r="C72" t="s">
        <v>147</v>
      </c>
      <c r="D72" t="s">
        <v>409</v>
      </c>
      <c r="E72" t="s">
        <v>102</v>
      </c>
    </row>
    <row r="73" spans="1:5" x14ac:dyDescent="0.25">
      <c r="A73" t="s">
        <v>25</v>
      </c>
      <c r="B73" t="s">
        <v>346</v>
      </c>
      <c r="C73" t="s">
        <v>158</v>
      </c>
      <c r="D73" t="s">
        <v>158</v>
      </c>
      <c r="E73" t="s">
        <v>104</v>
      </c>
    </row>
    <row r="74" spans="1:5" x14ac:dyDescent="0.25">
      <c r="A74" t="s">
        <v>25</v>
      </c>
      <c r="B74" t="s">
        <v>259</v>
      </c>
      <c r="C74" t="s">
        <v>108</v>
      </c>
      <c r="D74" t="s">
        <v>396</v>
      </c>
      <c r="E74" t="s">
        <v>103</v>
      </c>
    </row>
    <row r="75" spans="1:5" x14ac:dyDescent="0.25">
      <c r="A75" t="s">
        <v>26</v>
      </c>
      <c r="B75" t="s">
        <v>260</v>
      </c>
      <c r="C75" t="s">
        <v>158</v>
      </c>
      <c r="D75" t="s">
        <v>158</v>
      </c>
      <c r="E75" t="s">
        <v>103</v>
      </c>
    </row>
    <row r="76" spans="1:5" x14ac:dyDescent="0.25">
      <c r="A76" t="s">
        <v>26</v>
      </c>
      <c r="B76" t="s">
        <v>347</v>
      </c>
      <c r="C76" t="s">
        <v>135</v>
      </c>
      <c r="D76" t="s">
        <v>405</v>
      </c>
      <c r="E76" t="s">
        <v>104</v>
      </c>
    </row>
    <row r="77" spans="1:5" x14ac:dyDescent="0.25">
      <c r="A77" t="s">
        <v>26</v>
      </c>
      <c r="B77" t="s">
        <v>148</v>
      </c>
      <c r="C77" t="s">
        <v>135</v>
      </c>
      <c r="D77" t="s">
        <v>405</v>
      </c>
      <c r="E77" t="s">
        <v>102</v>
      </c>
    </row>
    <row r="78" spans="1:5" x14ac:dyDescent="0.25">
      <c r="A78" t="s">
        <v>27</v>
      </c>
      <c r="B78" t="s">
        <v>214</v>
      </c>
      <c r="C78" t="s">
        <v>215</v>
      </c>
      <c r="D78" t="s">
        <v>215</v>
      </c>
      <c r="E78" t="s">
        <v>104</v>
      </c>
    </row>
    <row r="79" spans="1:5" x14ac:dyDescent="0.25">
      <c r="A79" t="s">
        <v>27</v>
      </c>
      <c r="B79" t="s">
        <v>261</v>
      </c>
      <c r="C79" t="s">
        <v>110</v>
      </c>
      <c r="D79" t="s">
        <v>110</v>
      </c>
      <c r="E79" t="s">
        <v>103</v>
      </c>
    </row>
    <row r="80" spans="1:5" x14ac:dyDescent="0.25">
      <c r="A80" t="s">
        <v>27</v>
      </c>
      <c r="B80" t="s">
        <v>149</v>
      </c>
      <c r="C80" t="s">
        <v>150</v>
      </c>
      <c r="D80" t="s">
        <v>410</v>
      </c>
      <c r="E80" t="s">
        <v>102</v>
      </c>
    </row>
    <row r="81" spans="1:5" x14ac:dyDescent="0.25">
      <c r="A81" t="s">
        <v>28</v>
      </c>
      <c r="B81" t="s">
        <v>151</v>
      </c>
      <c r="C81" t="s">
        <v>147</v>
      </c>
      <c r="D81" t="s">
        <v>409</v>
      </c>
      <c r="E81" t="s">
        <v>102</v>
      </c>
    </row>
    <row r="82" spans="1:5" x14ac:dyDescent="0.25">
      <c r="A82" t="s">
        <v>28</v>
      </c>
      <c r="B82" t="s">
        <v>262</v>
      </c>
      <c r="C82" t="s">
        <v>187</v>
      </c>
      <c r="D82" t="s">
        <v>187</v>
      </c>
      <c r="E82" t="s">
        <v>103</v>
      </c>
    </row>
    <row r="83" spans="1:5" x14ac:dyDescent="0.25">
      <c r="A83" t="s">
        <v>28</v>
      </c>
      <c r="B83" t="s">
        <v>216</v>
      </c>
      <c r="C83" t="s">
        <v>108</v>
      </c>
      <c r="D83" t="s">
        <v>396</v>
      </c>
      <c r="E83" t="s">
        <v>104</v>
      </c>
    </row>
    <row r="84" spans="1:5" x14ac:dyDescent="0.25">
      <c r="A84" t="s">
        <v>29</v>
      </c>
      <c r="B84" t="s">
        <v>152</v>
      </c>
      <c r="C84" t="s">
        <v>143</v>
      </c>
      <c r="D84" t="s">
        <v>407</v>
      </c>
      <c r="E84" t="s">
        <v>102</v>
      </c>
    </row>
    <row r="85" spans="1:5" x14ac:dyDescent="0.25">
      <c r="A85" t="s">
        <v>29</v>
      </c>
      <c r="B85" t="s">
        <v>263</v>
      </c>
      <c r="C85" t="s">
        <v>108</v>
      </c>
      <c r="D85" t="s">
        <v>396</v>
      </c>
      <c r="E85" t="s">
        <v>103</v>
      </c>
    </row>
    <row r="86" spans="1:5" x14ac:dyDescent="0.25">
      <c r="A86" t="s">
        <v>29</v>
      </c>
      <c r="B86" t="s">
        <v>314</v>
      </c>
      <c r="C86" t="s">
        <v>303</v>
      </c>
      <c r="D86" t="s">
        <v>432</v>
      </c>
      <c r="E86" t="s">
        <v>104</v>
      </c>
    </row>
    <row r="87" spans="1:5" x14ac:dyDescent="0.25">
      <c r="A87" t="s">
        <v>30</v>
      </c>
      <c r="B87" t="s">
        <v>264</v>
      </c>
      <c r="C87" t="s">
        <v>265</v>
      </c>
      <c r="D87" t="s">
        <v>265</v>
      </c>
      <c r="E87" t="s">
        <v>103</v>
      </c>
    </row>
    <row r="88" spans="1:5" x14ac:dyDescent="0.25">
      <c r="A88" t="s">
        <v>30</v>
      </c>
      <c r="B88" t="s">
        <v>153</v>
      </c>
      <c r="C88" t="s">
        <v>154</v>
      </c>
      <c r="D88" t="s">
        <v>154</v>
      </c>
      <c r="E88" t="s">
        <v>102</v>
      </c>
    </row>
    <row r="89" spans="1:5" x14ac:dyDescent="0.25">
      <c r="A89" t="s">
        <v>30</v>
      </c>
      <c r="B89" t="s">
        <v>313</v>
      </c>
      <c r="C89" t="s">
        <v>205</v>
      </c>
      <c r="D89" t="s">
        <v>422</v>
      </c>
      <c r="E89" t="s">
        <v>104</v>
      </c>
    </row>
    <row r="90" spans="1:5" x14ac:dyDescent="0.25">
      <c r="A90" t="s">
        <v>31</v>
      </c>
      <c r="B90" t="s">
        <v>266</v>
      </c>
      <c r="C90" t="s">
        <v>126</v>
      </c>
      <c r="D90" t="s">
        <v>401</v>
      </c>
      <c r="E90" t="s">
        <v>103</v>
      </c>
    </row>
    <row r="91" spans="1:5" x14ac:dyDescent="0.25">
      <c r="A91" t="s">
        <v>31</v>
      </c>
      <c r="B91" t="s">
        <v>348</v>
      </c>
      <c r="C91" t="s">
        <v>145</v>
      </c>
      <c r="D91" t="s">
        <v>408</v>
      </c>
      <c r="E91" t="s">
        <v>104</v>
      </c>
    </row>
    <row r="92" spans="1:5" x14ac:dyDescent="0.25">
      <c r="A92" t="s">
        <v>31</v>
      </c>
      <c r="B92" t="s">
        <v>155</v>
      </c>
      <c r="C92" t="s">
        <v>112</v>
      </c>
      <c r="D92" t="s">
        <v>397</v>
      </c>
      <c r="E92" t="s">
        <v>102</v>
      </c>
    </row>
    <row r="93" spans="1:5" x14ac:dyDescent="0.25">
      <c r="A93" t="s">
        <v>32</v>
      </c>
      <c r="B93" t="s">
        <v>267</v>
      </c>
      <c r="C93" t="s">
        <v>114</v>
      </c>
      <c r="D93" t="s">
        <v>114</v>
      </c>
      <c r="E93" t="s">
        <v>103</v>
      </c>
    </row>
    <row r="94" spans="1:5" x14ac:dyDescent="0.25">
      <c r="A94" t="s">
        <v>32</v>
      </c>
      <c r="B94" t="s">
        <v>319</v>
      </c>
      <c r="C94" t="s">
        <v>154</v>
      </c>
      <c r="D94" t="s">
        <v>154</v>
      </c>
      <c r="E94" t="s">
        <v>104</v>
      </c>
    </row>
    <row r="95" spans="1:5" x14ac:dyDescent="0.25">
      <c r="A95" t="s">
        <v>32</v>
      </c>
      <c r="B95" t="s">
        <v>156</v>
      </c>
      <c r="C95" t="s">
        <v>112</v>
      </c>
      <c r="D95" t="s">
        <v>397</v>
      </c>
      <c r="E95" t="s">
        <v>102</v>
      </c>
    </row>
    <row r="96" spans="1:5" x14ac:dyDescent="0.25">
      <c r="A96" t="s">
        <v>33</v>
      </c>
      <c r="B96" t="s">
        <v>268</v>
      </c>
      <c r="C96" t="s">
        <v>211</v>
      </c>
      <c r="D96" t="s">
        <v>211</v>
      </c>
      <c r="E96" t="s">
        <v>103</v>
      </c>
    </row>
    <row r="97" spans="1:5" x14ac:dyDescent="0.25">
      <c r="A97" t="s">
        <v>33</v>
      </c>
      <c r="B97" t="s">
        <v>157</v>
      </c>
      <c r="C97" t="s">
        <v>158</v>
      </c>
      <c r="D97" t="s">
        <v>158</v>
      </c>
      <c r="E97" t="s">
        <v>102</v>
      </c>
    </row>
    <row r="98" spans="1:5" x14ac:dyDescent="0.25">
      <c r="A98" t="s">
        <v>33</v>
      </c>
      <c r="B98" t="s">
        <v>219</v>
      </c>
      <c r="C98" t="s">
        <v>173</v>
      </c>
      <c r="D98" t="s">
        <v>414</v>
      </c>
      <c r="E98" t="s">
        <v>104</v>
      </c>
    </row>
    <row r="99" spans="1:5" x14ac:dyDescent="0.25">
      <c r="A99" t="s">
        <v>34</v>
      </c>
      <c r="B99" t="s">
        <v>775</v>
      </c>
      <c r="C99" t="s">
        <v>108</v>
      </c>
      <c r="D99" t="s">
        <v>396</v>
      </c>
      <c r="E99" t="s">
        <v>102</v>
      </c>
    </row>
    <row r="100" spans="1:5" x14ac:dyDescent="0.25">
      <c r="A100" t="s">
        <v>34</v>
      </c>
      <c r="B100" t="s">
        <v>394</v>
      </c>
      <c r="C100" t="s">
        <v>108</v>
      </c>
      <c r="D100" t="s">
        <v>396</v>
      </c>
      <c r="E100" t="s">
        <v>104</v>
      </c>
    </row>
    <row r="101" spans="1:5" x14ac:dyDescent="0.25">
      <c r="A101" t="s">
        <v>34</v>
      </c>
      <c r="B101" t="s">
        <v>392</v>
      </c>
      <c r="C101" t="s">
        <v>199</v>
      </c>
      <c r="D101" t="s">
        <v>420</v>
      </c>
      <c r="E101" t="s">
        <v>103</v>
      </c>
    </row>
    <row r="102" spans="1:5" x14ac:dyDescent="0.25">
      <c r="A102" t="s">
        <v>35</v>
      </c>
      <c r="B102" t="s">
        <v>391</v>
      </c>
      <c r="C102" t="s">
        <v>110</v>
      </c>
      <c r="D102" t="s">
        <v>110</v>
      </c>
      <c r="E102" t="s">
        <v>102</v>
      </c>
    </row>
    <row r="103" spans="1:5" x14ac:dyDescent="0.25">
      <c r="A103" t="s">
        <v>35</v>
      </c>
      <c r="B103" t="s">
        <v>774</v>
      </c>
      <c r="C103" t="s">
        <v>131</v>
      </c>
      <c r="D103" t="s">
        <v>403</v>
      </c>
      <c r="E103" t="s">
        <v>104</v>
      </c>
    </row>
    <row r="104" spans="1:5" x14ac:dyDescent="0.25">
      <c r="A104" t="s">
        <v>35</v>
      </c>
      <c r="B104" t="s">
        <v>776</v>
      </c>
      <c r="C104" t="s">
        <v>244</v>
      </c>
      <c r="D104" t="s">
        <v>426</v>
      </c>
      <c r="E104" t="s">
        <v>103</v>
      </c>
    </row>
    <row r="105" spans="1:5" x14ac:dyDescent="0.25">
      <c r="A105" t="s">
        <v>36</v>
      </c>
      <c r="B105" t="s">
        <v>234</v>
      </c>
      <c r="C105" t="s">
        <v>114</v>
      </c>
      <c r="D105" t="s">
        <v>114</v>
      </c>
      <c r="E105" t="s">
        <v>103</v>
      </c>
    </row>
    <row r="106" spans="1:5" x14ac:dyDescent="0.25">
      <c r="A106" t="s">
        <v>36</v>
      </c>
      <c r="B106" t="s">
        <v>111</v>
      </c>
      <c r="C106" t="s">
        <v>112</v>
      </c>
      <c r="D106" t="s">
        <v>397</v>
      </c>
      <c r="E106" t="s">
        <v>102</v>
      </c>
    </row>
    <row r="107" spans="1:5" x14ac:dyDescent="0.25">
      <c r="A107" t="s">
        <v>37</v>
      </c>
      <c r="B107" t="s">
        <v>250</v>
      </c>
      <c r="C107" t="s">
        <v>147</v>
      </c>
      <c r="D107" t="s">
        <v>409</v>
      </c>
      <c r="E107" t="s">
        <v>103</v>
      </c>
    </row>
    <row r="108" spans="1:5" x14ac:dyDescent="0.25">
      <c r="A108" t="s">
        <v>37</v>
      </c>
      <c r="B108" t="s">
        <v>156</v>
      </c>
      <c r="C108" t="s">
        <v>112</v>
      </c>
      <c r="D108" t="s">
        <v>397</v>
      </c>
      <c r="E108" t="s">
        <v>102</v>
      </c>
    </row>
    <row r="109" spans="1:5" x14ac:dyDescent="0.25">
      <c r="A109" t="s">
        <v>38</v>
      </c>
      <c r="B109" t="s">
        <v>159</v>
      </c>
      <c r="C109" t="s">
        <v>160</v>
      </c>
      <c r="D109" t="s">
        <v>160</v>
      </c>
      <c r="E109" t="s">
        <v>102</v>
      </c>
    </row>
    <row r="110" spans="1:5" x14ac:dyDescent="0.25">
      <c r="A110" t="s">
        <v>38</v>
      </c>
      <c r="B110" t="s">
        <v>269</v>
      </c>
      <c r="C110" t="s">
        <v>160</v>
      </c>
      <c r="D110" t="s">
        <v>160</v>
      </c>
      <c r="E110" t="s">
        <v>103</v>
      </c>
    </row>
    <row r="111" spans="1:5" x14ac:dyDescent="0.25">
      <c r="A111" t="s">
        <v>38</v>
      </c>
      <c r="B111" t="s">
        <v>349</v>
      </c>
      <c r="C111" t="s">
        <v>160</v>
      </c>
      <c r="D111" t="s">
        <v>160</v>
      </c>
      <c r="E111" t="s">
        <v>104</v>
      </c>
    </row>
    <row r="112" spans="1:5" x14ac:dyDescent="0.25">
      <c r="A112" t="s">
        <v>39</v>
      </c>
      <c r="B112" t="s">
        <v>270</v>
      </c>
      <c r="C112" t="s">
        <v>187</v>
      </c>
      <c r="D112" t="s">
        <v>187</v>
      </c>
      <c r="E112" t="s">
        <v>103</v>
      </c>
    </row>
    <row r="113" spans="1:5" x14ac:dyDescent="0.25">
      <c r="A113" t="s">
        <v>39</v>
      </c>
      <c r="B113" t="s">
        <v>161</v>
      </c>
      <c r="C113" t="s">
        <v>108</v>
      </c>
      <c r="D113" t="s">
        <v>396</v>
      </c>
      <c r="E113" t="s">
        <v>102</v>
      </c>
    </row>
    <row r="114" spans="1:5" x14ac:dyDescent="0.25">
      <c r="A114" t="s">
        <v>39</v>
      </c>
      <c r="B114" t="s">
        <v>232</v>
      </c>
      <c r="C114" t="s">
        <v>154</v>
      </c>
      <c r="D114" t="s">
        <v>154</v>
      </c>
      <c r="E114" t="s">
        <v>104</v>
      </c>
    </row>
    <row r="115" spans="1:5" x14ac:dyDescent="0.25">
      <c r="A115" t="s">
        <v>40</v>
      </c>
      <c r="B115" t="s">
        <v>271</v>
      </c>
      <c r="C115" t="s">
        <v>187</v>
      </c>
      <c r="D115" t="s">
        <v>187</v>
      </c>
      <c r="E115" t="s">
        <v>103</v>
      </c>
    </row>
    <row r="116" spans="1:5" x14ac:dyDescent="0.25">
      <c r="A116" t="s">
        <v>40</v>
      </c>
      <c r="B116" t="s">
        <v>107</v>
      </c>
      <c r="C116" t="s">
        <v>108</v>
      </c>
      <c r="D116" t="s">
        <v>396</v>
      </c>
      <c r="E116" t="s">
        <v>104</v>
      </c>
    </row>
    <row r="117" spans="1:5" x14ac:dyDescent="0.25">
      <c r="A117" t="s">
        <v>40</v>
      </c>
      <c r="B117" t="s">
        <v>162</v>
      </c>
      <c r="C117" t="s">
        <v>163</v>
      </c>
      <c r="D117" t="s">
        <v>411</v>
      </c>
      <c r="E117" t="s">
        <v>102</v>
      </c>
    </row>
    <row r="118" spans="1:5" x14ac:dyDescent="0.25">
      <c r="A118" t="s">
        <v>41</v>
      </c>
      <c r="B118" t="s">
        <v>272</v>
      </c>
      <c r="C118" t="s">
        <v>160</v>
      </c>
      <c r="D118" t="s">
        <v>160</v>
      </c>
      <c r="E118" t="s">
        <v>103</v>
      </c>
    </row>
    <row r="119" spans="1:5" x14ac:dyDescent="0.25">
      <c r="A119" t="s">
        <v>41</v>
      </c>
      <c r="B119" t="s">
        <v>164</v>
      </c>
      <c r="C119" t="s">
        <v>163</v>
      </c>
      <c r="D119" t="s">
        <v>411</v>
      </c>
      <c r="E119" t="s">
        <v>102</v>
      </c>
    </row>
    <row r="120" spans="1:5" x14ac:dyDescent="0.25">
      <c r="A120" t="s">
        <v>42</v>
      </c>
      <c r="B120" t="s">
        <v>273</v>
      </c>
      <c r="C120" t="s">
        <v>160</v>
      </c>
      <c r="D120" t="s">
        <v>160</v>
      </c>
      <c r="E120" t="s">
        <v>103</v>
      </c>
    </row>
    <row r="121" spans="1:5" x14ac:dyDescent="0.25">
      <c r="A121" t="s">
        <v>42</v>
      </c>
      <c r="B121" t="s">
        <v>165</v>
      </c>
      <c r="C121" t="s">
        <v>160</v>
      </c>
      <c r="D121" t="s">
        <v>160</v>
      </c>
      <c r="E121" t="s">
        <v>102</v>
      </c>
    </row>
    <row r="122" spans="1:5" x14ac:dyDescent="0.25">
      <c r="A122" t="s">
        <v>42</v>
      </c>
      <c r="B122" t="s">
        <v>350</v>
      </c>
      <c r="C122" t="s">
        <v>108</v>
      </c>
      <c r="D122" t="s">
        <v>396</v>
      </c>
      <c r="E122" t="s">
        <v>104</v>
      </c>
    </row>
    <row r="123" spans="1:5" x14ac:dyDescent="0.25">
      <c r="A123" t="s">
        <v>43</v>
      </c>
      <c r="B123" t="s">
        <v>274</v>
      </c>
      <c r="C123" t="s">
        <v>160</v>
      </c>
      <c r="D123" t="s">
        <v>160</v>
      </c>
      <c r="E123" t="s">
        <v>103</v>
      </c>
    </row>
    <row r="124" spans="1:5" x14ac:dyDescent="0.25">
      <c r="A124" t="s">
        <v>43</v>
      </c>
      <c r="B124" t="s">
        <v>166</v>
      </c>
      <c r="C124" t="s">
        <v>154</v>
      </c>
      <c r="D124" t="s">
        <v>154</v>
      </c>
      <c r="E124" t="s">
        <v>102</v>
      </c>
    </row>
    <row r="125" spans="1:5" x14ac:dyDescent="0.25">
      <c r="A125" t="s">
        <v>43</v>
      </c>
      <c r="B125" t="s">
        <v>351</v>
      </c>
      <c r="C125" t="s">
        <v>282</v>
      </c>
      <c r="D125" t="s">
        <v>428</v>
      </c>
      <c r="E125" t="s">
        <v>104</v>
      </c>
    </row>
    <row r="126" spans="1:5" x14ac:dyDescent="0.25">
      <c r="A126" t="s">
        <v>44</v>
      </c>
      <c r="B126" t="s">
        <v>352</v>
      </c>
      <c r="C126" t="s">
        <v>316</v>
      </c>
      <c r="D126" t="s">
        <v>316</v>
      </c>
      <c r="E126" t="s">
        <v>104</v>
      </c>
    </row>
    <row r="127" spans="1:5" x14ac:dyDescent="0.25">
      <c r="A127" t="s">
        <v>44</v>
      </c>
      <c r="B127" t="s">
        <v>275</v>
      </c>
      <c r="C127" t="s">
        <v>168</v>
      </c>
      <c r="D127" t="s">
        <v>412</v>
      </c>
      <c r="E127" t="s">
        <v>103</v>
      </c>
    </row>
    <row r="128" spans="1:5" x14ac:dyDescent="0.25">
      <c r="A128" t="s">
        <v>44</v>
      </c>
      <c r="B128" t="s">
        <v>113</v>
      </c>
      <c r="C128" t="s">
        <v>114</v>
      </c>
      <c r="D128" t="s">
        <v>114</v>
      </c>
      <c r="E128" t="s">
        <v>102</v>
      </c>
    </row>
    <row r="129" spans="1:5" x14ac:dyDescent="0.25">
      <c r="A129" t="s">
        <v>45</v>
      </c>
      <c r="B129" t="s">
        <v>353</v>
      </c>
      <c r="C129" t="s">
        <v>160</v>
      </c>
      <c r="D129" t="s">
        <v>160</v>
      </c>
      <c r="E129" t="s">
        <v>104</v>
      </c>
    </row>
    <row r="130" spans="1:5" x14ac:dyDescent="0.25">
      <c r="A130" t="s">
        <v>45</v>
      </c>
      <c r="B130" t="s">
        <v>276</v>
      </c>
      <c r="C130" t="s">
        <v>221</v>
      </c>
      <c r="D130" t="s">
        <v>423</v>
      </c>
      <c r="E130" t="s">
        <v>103</v>
      </c>
    </row>
    <row r="131" spans="1:5" x14ac:dyDescent="0.25">
      <c r="A131" t="s">
        <v>45</v>
      </c>
      <c r="B131" t="s">
        <v>111</v>
      </c>
      <c r="C131" t="s">
        <v>112</v>
      </c>
      <c r="D131" t="s">
        <v>397</v>
      </c>
      <c r="E131" t="s">
        <v>102</v>
      </c>
    </row>
    <row r="132" spans="1:5" x14ac:dyDescent="0.25">
      <c r="A132" t="s">
        <v>46</v>
      </c>
      <c r="B132" t="s">
        <v>167</v>
      </c>
      <c r="C132" t="s">
        <v>168</v>
      </c>
      <c r="D132" t="s">
        <v>412</v>
      </c>
      <c r="E132" t="s">
        <v>102</v>
      </c>
    </row>
    <row r="133" spans="1:5" x14ac:dyDescent="0.25">
      <c r="A133" t="s">
        <v>46</v>
      </c>
      <c r="B133" t="s">
        <v>277</v>
      </c>
      <c r="C133" t="s">
        <v>114</v>
      </c>
      <c r="D133" t="s">
        <v>114</v>
      </c>
      <c r="E133" t="s">
        <v>103</v>
      </c>
    </row>
    <row r="134" spans="1:5" x14ac:dyDescent="0.25">
      <c r="A134" t="s">
        <v>46</v>
      </c>
      <c r="B134" t="s">
        <v>354</v>
      </c>
      <c r="C134" t="s">
        <v>221</v>
      </c>
      <c r="D134" t="s">
        <v>423</v>
      </c>
      <c r="E134" t="s">
        <v>104</v>
      </c>
    </row>
    <row r="135" spans="1:5" x14ac:dyDescent="0.25">
      <c r="A135" t="s">
        <v>47</v>
      </c>
      <c r="B135" t="s">
        <v>355</v>
      </c>
      <c r="C135" t="s">
        <v>147</v>
      </c>
      <c r="D135" t="s">
        <v>409</v>
      </c>
      <c r="E135" t="s">
        <v>104</v>
      </c>
    </row>
    <row r="136" spans="1:5" x14ac:dyDescent="0.25">
      <c r="A136" t="s">
        <v>47</v>
      </c>
      <c r="B136" t="s">
        <v>169</v>
      </c>
      <c r="C136" t="s">
        <v>170</v>
      </c>
      <c r="D136" t="s">
        <v>413</v>
      </c>
      <c r="E136" t="s">
        <v>102</v>
      </c>
    </row>
    <row r="137" spans="1:5" x14ac:dyDescent="0.25">
      <c r="A137" t="s">
        <v>47</v>
      </c>
      <c r="B137" t="s">
        <v>278</v>
      </c>
      <c r="C137" t="s">
        <v>112</v>
      </c>
      <c r="D137" t="s">
        <v>397</v>
      </c>
      <c r="E137" t="s">
        <v>103</v>
      </c>
    </row>
    <row r="138" spans="1:5" x14ac:dyDescent="0.25">
      <c r="A138" t="s">
        <v>48</v>
      </c>
      <c r="B138" t="s">
        <v>279</v>
      </c>
      <c r="C138" t="s">
        <v>108</v>
      </c>
      <c r="D138" t="s">
        <v>396</v>
      </c>
      <c r="E138" t="s">
        <v>103</v>
      </c>
    </row>
    <row r="139" spans="1:5" x14ac:dyDescent="0.25">
      <c r="A139" t="s">
        <v>48</v>
      </c>
      <c r="B139" t="s">
        <v>356</v>
      </c>
      <c r="C139" t="s">
        <v>170</v>
      </c>
      <c r="D139" t="s">
        <v>413</v>
      </c>
      <c r="E139" t="s">
        <v>104</v>
      </c>
    </row>
    <row r="140" spans="1:5" x14ac:dyDescent="0.25">
      <c r="A140" t="s">
        <v>48</v>
      </c>
      <c r="B140" t="s">
        <v>171</v>
      </c>
      <c r="C140" t="s">
        <v>163</v>
      </c>
      <c r="D140" t="s">
        <v>411</v>
      </c>
      <c r="E140" t="s">
        <v>102</v>
      </c>
    </row>
    <row r="141" spans="1:5" x14ac:dyDescent="0.25">
      <c r="A141" t="s">
        <v>49</v>
      </c>
      <c r="B141" t="s">
        <v>280</v>
      </c>
      <c r="C141" t="s">
        <v>160</v>
      </c>
      <c r="D141" t="s">
        <v>160</v>
      </c>
      <c r="E141" t="s">
        <v>103</v>
      </c>
    </row>
    <row r="142" spans="1:5" x14ac:dyDescent="0.25">
      <c r="A142" t="s">
        <v>49</v>
      </c>
      <c r="B142" t="s">
        <v>172</v>
      </c>
      <c r="C142" t="s">
        <v>173</v>
      </c>
      <c r="D142" t="s">
        <v>414</v>
      </c>
      <c r="E142" t="s">
        <v>102</v>
      </c>
    </row>
    <row r="143" spans="1:5" x14ac:dyDescent="0.25">
      <c r="A143" t="s">
        <v>49</v>
      </c>
      <c r="B143" t="s">
        <v>357</v>
      </c>
      <c r="C143" t="s">
        <v>205</v>
      </c>
      <c r="D143" t="s">
        <v>422</v>
      </c>
      <c r="E143" t="s">
        <v>104</v>
      </c>
    </row>
    <row r="144" spans="1:5" x14ac:dyDescent="0.25">
      <c r="A144" t="s">
        <v>50</v>
      </c>
      <c r="B144" t="s">
        <v>281</v>
      </c>
      <c r="C144" t="s">
        <v>282</v>
      </c>
      <c r="D144" t="s">
        <v>428</v>
      </c>
      <c r="E144" t="s">
        <v>103</v>
      </c>
    </row>
    <row r="145" spans="1:5" x14ac:dyDescent="0.25">
      <c r="A145" t="s">
        <v>50</v>
      </c>
      <c r="B145" t="s">
        <v>174</v>
      </c>
      <c r="C145" t="s">
        <v>131</v>
      </c>
      <c r="D145" t="s">
        <v>403</v>
      </c>
      <c r="E145" t="s">
        <v>102</v>
      </c>
    </row>
    <row r="146" spans="1:5" x14ac:dyDescent="0.25">
      <c r="A146" t="s">
        <v>50</v>
      </c>
      <c r="B146" t="s">
        <v>358</v>
      </c>
      <c r="C146" t="s">
        <v>340</v>
      </c>
      <c r="D146" t="s">
        <v>435</v>
      </c>
      <c r="E146" t="s">
        <v>104</v>
      </c>
    </row>
    <row r="147" spans="1:5" x14ac:dyDescent="0.25">
      <c r="A147" t="s">
        <v>487</v>
      </c>
      <c r="B147" t="s">
        <v>283</v>
      </c>
      <c r="C147" t="s">
        <v>284</v>
      </c>
      <c r="D147" t="s">
        <v>429</v>
      </c>
      <c r="E147" t="s">
        <v>103</v>
      </c>
    </row>
    <row r="148" spans="1:5" x14ac:dyDescent="0.25">
      <c r="A148" t="s">
        <v>487</v>
      </c>
      <c r="B148" t="s">
        <v>175</v>
      </c>
      <c r="C148" t="s">
        <v>170</v>
      </c>
      <c r="D148" t="s">
        <v>413</v>
      </c>
      <c r="E148" t="s">
        <v>102</v>
      </c>
    </row>
    <row r="149" spans="1:5" x14ac:dyDescent="0.25">
      <c r="A149" t="s">
        <v>487</v>
      </c>
      <c r="B149" t="s">
        <v>359</v>
      </c>
      <c r="C149" t="s">
        <v>340</v>
      </c>
      <c r="D149" t="s">
        <v>435</v>
      </c>
      <c r="E149" t="s">
        <v>104</v>
      </c>
    </row>
    <row r="150" spans="1:5" x14ac:dyDescent="0.25">
      <c r="A150" t="s">
        <v>51</v>
      </c>
      <c r="B150" t="s">
        <v>360</v>
      </c>
      <c r="C150" t="s">
        <v>160</v>
      </c>
      <c r="D150" t="s">
        <v>160</v>
      </c>
      <c r="E150" t="s">
        <v>104</v>
      </c>
    </row>
    <row r="151" spans="1:5" x14ac:dyDescent="0.25">
      <c r="A151" t="s">
        <v>51</v>
      </c>
      <c r="B151" t="s">
        <v>285</v>
      </c>
      <c r="C151" t="s">
        <v>286</v>
      </c>
      <c r="D151" t="s">
        <v>430</v>
      </c>
      <c r="E151" t="s">
        <v>103</v>
      </c>
    </row>
    <row r="152" spans="1:5" x14ac:dyDescent="0.25">
      <c r="A152" t="s">
        <v>51</v>
      </c>
      <c r="B152" t="s">
        <v>176</v>
      </c>
      <c r="C152" t="s">
        <v>163</v>
      </c>
      <c r="D152" t="s">
        <v>411</v>
      </c>
      <c r="E152" t="s">
        <v>102</v>
      </c>
    </row>
    <row r="153" spans="1:5" x14ac:dyDescent="0.25">
      <c r="A153" t="s">
        <v>52</v>
      </c>
      <c r="B153" t="s">
        <v>120</v>
      </c>
      <c r="C153" t="s">
        <v>108</v>
      </c>
      <c r="D153" t="s">
        <v>396</v>
      </c>
      <c r="E153" t="s">
        <v>104</v>
      </c>
    </row>
    <row r="154" spans="1:5" x14ac:dyDescent="0.25">
      <c r="A154" t="s">
        <v>52</v>
      </c>
      <c r="B154" t="s">
        <v>287</v>
      </c>
      <c r="C154" t="s">
        <v>108</v>
      </c>
      <c r="D154" t="s">
        <v>396</v>
      </c>
      <c r="E154" t="s">
        <v>103</v>
      </c>
    </row>
    <row r="155" spans="1:5" x14ac:dyDescent="0.25">
      <c r="A155" t="s">
        <v>52</v>
      </c>
      <c r="B155" t="s">
        <v>177</v>
      </c>
      <c r="C155" t="s">
        <v>178</v>
      </c>
      <c r="D155" t="s">
        <v>415</v>
      </c>
      <c r="E155" t="s">
        <v>102</v>
      </c>
    </row>
    <row r="156" spans="1:5" x14ac:dyDescent="0.25">
      <c r="A156" t="s">
        <v>53</v>
      </c>
      <c r="B156" t="s">
        <v>288</v>
      </c>
      <c r="C156" t="s">
        <v>168</v>
      </c>
      <c r="D156" t="s">
        <v>412</v>
      </c>
      <c r="E156" t="s">
        <v>103</v>
      </c>
    </row>
    <row r="157" spans="1:5" x14ac:dyDescent="0.25">
      <c r="A157" t="s">
        <v>53</v>
      </c>
      <c r="B157" t="s">
        <v>361</v>
      </c>
      <c r="C157" t="s">
        <v>160</v>
      </c>
      <c r="D157" t="s">
        <v>160</v>
      </c>
      <c r="E157" t="s">
        <v>104</v>
      </c>
    </row>
    <row r="158" spans="1:5" x14ac:dyDescent="0.25">
      <c r="A158" t="s">
        <v>53</v>
      </c>
      <c r="B158" t="s">
        <v>124</v>
      </c>
      <c r="C158" t="s">
        <v>110</v>
      </c>
      <c r="D158" t="s">
        <v>110</v>
      </c>
      <c r="E158" t="s">
        <v>102</v>
      </c>
    </row>
    <row r="159" spans="1:5" x14ac:dyDescent="0.25">
      <c r="A159" t="s">
        <v>54</v>
      </c>
      <c r="B159" t="s">
        <v>289</v>
      </c>
      <c r="C159" t="s">
        <v>160</v>
      </c>
      <c r="D159" t="s">
        <v>160</v>
      </c>
      <c r="E159" t="s">
        <v>103</v>
      </c>
    </row>
    <row r="160" spans="1:5" x14ac:dyDescent="0.25">
      <c r="A160" t="s">
        <v>54</v>
      </c>
      <c r="B160" t="s">
        <v>179</v>
      </c>
      <c r="C160" t="s">
        <v>114</v>
      </c>
      <c r="D160" t="s">
        <v>114</v>
      </c>
      <c r="E160" t="s">
        <v>102</v>
      </c>
    </row>
    <row r="161" spans="1:5" x14ac:dyDescent="0.25">
      <c r="A161" t="s">
        <v>54</v>
      </c>
      <c r="B161" t="s">
        <v>362</v>
      </c>
      <c r="C161" t="s">
        <v>154</v>
      </c>
      <c r="D161" t="s">
        <v>154</v>
      </c>
      <c r="E161" t="s">
        <v>104</v>
      </c>
    </row>
    <row r="162" spans="1:5" x14ac:dyDescent="0.25">
      <c r="A162" t="s">
        <v>55</v>
      </c>
      <c r="B162" t="s">
        <v>363</v>
      </c>
      <c r="C162" t="s">
        <v>154</v>
      </c>
      <c r="D162" t="s">
        <v>154</v>
      </c>
      <c r="E162" t="s">
        <v>104</v>
      </c>
    </row>
    <row r="163" spans="1:5" x14ac:dyDescent="0.25">
      <c r="A163" t="s">
        <v>55</v>
      </c>
      <c r="B163" t="s">
        <v>180</v>
      </c>
      <c r="C163" t="s">
        <v>767</v>
      </c>
      <c r="D163" t="s">
        <v>416</v>
      </c>
      <c r="E163" t="s">
        <v>102</v>
      </c>
    </row>
    <row r="164" spans="1:5" x14ac:dyDescent="0.25">
      <c r="A164" t="s">
        <v>55</v>
      </c>
      <c r="B164" t="s">
        <v>290</v>
      </c>
      <c r="C164" t="s">
        <v>170</v>
      </c>
      <c r="D164" t="s">
        <v>413</v>
      </c>
      <c r="E164" t="s">
        <v>103</v>
      </c>
    </row>
    <row r="165" spans="1:5" x14ac:dyDescent="0.25">
      <c r="A165" t="s">
        <v>56</v>
      </c>
      <c r="B165" t="s">
        <v>291</v>
      </c>
      <c r="C165" t="s">
        <v>168</v>
      </c>
      <c r="D165" t="s">
        <v>412</v>
      </c>
      <c r="E165" t="s">
        <v>103</v>
      </c>
    </row>
    <row r="166" spans="1:5" x14ac:dyDescent="0.25">
      <c r="A166" t="s">
        <v>56</v>
      </c>
      <c r="B166" t="s">
        <v>364</v>
      </c>
      <c r="C166" t="s">
        <v>183</v>
      </c>
      <c r="D166" t="s">
        <v>417</v>
      </c>
      <c r="E166" t="s">
        <v>104</v>
      </c>
    </row>
    <row r="167" spans="1:5" x14ac:dyDescent="0.25">
      <c r="A167" t="s">
        <v>56</v>
      </c>
      <c r="B167" t="s">
        <v>182</v>
      </c>
      <c r="C167" t="s">
        <v>183</v>
      </c>
      <c r="D167" t="s">
        <v>417</v>
      </c>
      <c r="E167" t="s">
        <v>102</v>
      </c>
    </row>
    <row r="168" spans="1:5" x14ac:dyDescent="0.25">
      <c r="A168" t="s">
        <v>57</v>
      </c>
      <c r="B168" t="s">
        <v>292</v>
      </c>
      <c r="C168" t="s">
        <v>767</v>
      </c>
      <c r="D168" t="s">
        <v>416</v>
      </c>
      <c r="E168" t="s">
        <v>103</v>
      </c>
    </row>
    <row r="169" spans="1:5" x14ac:dyDescent="0.25">
      <c r="A169" t="s">
        <v>57</v>
      </c>
      <c r="B169" t="s">
        <v>184</v>
      </c>
      <c r="C169" t="s">
        <v>170</v>
      </c>
      <c r="D169" t="s">
        <v>413</v>
      </c>
      <c r="E169" t="s">
        <v>102</v>
      </c>
    </row>
    <row r="170" spans="1:5" x14ac:dyDescent="0.25">
      <c r="A170" t="s">
        <v>57</v>
      </c>
      <c r="B170" t="s">
        <v>365</v>
      </c>
      <c r="C170" t="s">
        <v>131</v>
      </c>
      <c r="D170" t="s">
        <v>403</v>
      </c>
      <c r="E170" t="s">
        <v>104</v>
      </c>
    </row>
    <row r="171" spans="1:5" x14ac:dyDescent="0.25">
      <c r="A171" t="s">
        <v>58</v>
      </c>
      <c r="B171" t="s">
        <v>185</v>
      </c>
      <c r="C171" t="s">
        <v>170</v>
      </c>
      <c r="D171" t="s">
        <v>413</v>
      </c>
      <c r="E171" t="s">
        <v>102</v>
      </c>
    </row>
    <row r="172" spans="1:5" x14ac:dyDescent="0.25">
      <c r="A172" t="s">
        <v>58</v>
      </c>
      <c r="B172" t="s">
        <v>366</v>
      </c>
      <c r="C172" t="s">
        <v>196</v>
      </c>
      <c r="D172" t="s">
        <v>419</v>
      </c>
      <c r="E172" t="s">
        <v>104</v>
      </c>
    </row>
    <row r="173" spans="1:5" x14ac:dyDescent="0.25">
      <c r="A173" t="s">
        <v>58</v>
      </c>
      <c r="B173" t="s">
        <v>293</v>
      </c>
      <c r="C173" t="s">
        <v>131</v>
      </c>
      <c r="D173" t="s">
        <v>403</v>
      </c>
      <c r="E173" t="s">
        <v>103</v>
      </c>
    </row>
    <row r="174" spans="1:5" x14ac:dyDescent="0.25">
      <c r="A174" t="s">
        <v>59</v>
      </c>
      <c r="B174" t="s">
        <v>245</v>
      </c>
      <c r="C174" t="s">
        <v>215</v>
      </c>
      <c r="D174" t="s">
        <v>215</v>
      </c>
      <c r="E174" t="s">
        <v>103</v>
      </c>
    </row>
    <row r="175" spans="1:5" x14ac:dyDescent="0.25">
      <c r="A175" t="s">
        <v>59</v>
      </c>
      <c r="B175" t="s">
        <v>186</v>
      </c>
      <c r="C175" t="s">
        <v>187</v>
      </c>
      <c r="D175" t="s">
        <v>187</v>
      </c>
      <c r="E175" t="s">
        <v>102</v>
      </c>
    </row>
    <row r="176" spans="1:5" x14ac:dyDescent="0.25">
      <c r="A176" t="s">
        <v>59</v>
      </c>
      <c r="B176" t="s">
        <v>367</v>
      </c>
      <c r="C176" t="s">
        <v>110</v>
      </c>
      <c r="D176" t="s">
        <v>110</v>
      </c>
      <c r="E176" t="s">
        <v>104</v>
      </c>
    </row>
    <row r="177" spans="1:5" x14ac:dyDescent="0.25">
      <c r="A177" t="s">
        <v>60</v>
      </c>
      <c r="B177" t="s">
        <v>125</v>
      </c>
      <c r="C177" t="s">
        <v>126</v>
      </c>
      <c r="D177" t="s">
        <v>401</v>
      </c>
      <c r="E177" t="s">
        <v>104</v>
      </c>
    </row>
    <row r="178" spans="1:5" x14ac:dyDescent="0.25">
      <c r="A178" t="s">
        <v>60</v>
      </c>
      <c r="B178" t="s">
        <v>294</v>
      </c>
      <c r="C178" t="s">
        <v>190</v>
      </c>
      <c r="D178" t="s">
        <v>418</v>
      </c>
      <c r="E178" t="s">
        <v>103</v>
      </c>
    </row>
    <row r="179" spans="1:5" x14ac:dyDescent="0.25">
      <c r="A179" t="s">
        <v>60</v>
      </c>
      <c r="B179" t="s">
        <v>188</v>
      </c>
      <c r="C179" t="s">
        <v>114</v>
      </c>
      <c r="D179" t="s">
        <v>114</v>
      </c>
      <c r="E179" t="s">
        <v>102</v>
      </c>
    </row>
    <row r="180" spans="1:5" x14ac:dyDescent="0.25">
      <c r="A180" t="s">
        <v>61</v>
      </c>
      <c r="B180" t="s">
        <v>492</v>
      </c>
      <c r="C180" t="s">
        <v>190</v>
      </c>
      <c r="D180" t="s">
        <v>418</v>
      </c>
      <c r="E180" t="s">
        <v>103</v>
      </c>
    </row>
    <row r="181" spans="1:5" x14ac:dyDescent="0.25">
      <c r="A181" t="s">
        <v>61</v>
      </c>
      <c r="B181" t="s">
        <v>189</v>
      </c>
      <c r="C181" t="s">
        <v>187</v>
      </c>
      <c r="D181" t="s">
        <v>187</v>
      </c>
      <c r="E181" t="s">
        <v>102</v>
      </c>
    </row>
    <row r="182" spans="1:5" x14ac:dyDescent="0.25">
      <c r="A182" t="s">
        <v>61</v>
      </c>
      <c r="B182" t="s">
        <v>368</v>
      </c>
      <c r="C182" t="s">
        <v>230</v>
      </c>
      <c r="D182" t="s">
        <v>424</v>
      </c>
      <c r="E182" t="s">
        <v>104</v>
      </c>
    </row>
    <row r="183" spans="1:5" x14ac:dyDescent="0.25">
      <c r="A183" t="s">
        <v>62</v>
      </c>
      <c r="B183" t="s">
        <v>489</v>
      </c>
      <c r="C183" t="s">
        <v>190</v>
      </c>
      <c r="D183" t="s">
        <v>418</v>
      </c>
      <c r="E183" t="s">
        <v>102</v>
      </c>
    </row>
    <row r="184" spans="1:5" x14ac:dyDescent="0.25">
      <c r="A184" t="s">
        <v>62</v>
      </c>
      <c r="B184" t="s">
        <v>295</v>
      </c>
      <c r="C184" t="s">
        <v>108</v>
      </c>
      <c r="D184" t="s">
        <v>396</v>
      </c>
      <c r="E184" t="s">
        <v>103</v>
      </c>
    </row>
    <row r="185" spans="1:5" x14ac:dyDescent="0.25">
      <c r="A185" t="s">
        <v>62</v>
      </c>
      <c r="B185" t="s">
        <v>369</v>
      </c>
      <c r="C185" t="s">
        <v>772</v>
      </c>
      <c r="D185" t="s">
        <v>398</v>
      </c>
      <c r="E185" t="s">
        <v>104</v>
      </c>
    </row>
    <row r="186" spans="1:5" x14ac:dyDescent="0.25">
      <c r="A186" t="s">
        <v>63</v>
      </c>
      <c r="B186" t="s">
        <v>370</v>
      </c>
      <c r="C186" t="s">
        <v>211</v>
      </c>
      <c r="D186" t="s">
        <v>211</v>
      </c>
      <c r="E186" t="s">
        <v>104</v>
      </c>
    </row>
    <row r="187" spans="1:5" x14ac:dyDescent="0.25">
      <c r="A187" t="s">
        <v>63</v>
      </c>
      <c r="B187" t="s">
        <v>493</v>
      </c>
      <c r="C187" t="s">
        <v>190</v>
      </c>
      <c r="D187" t="s">
        <v>418</v>
      </c>
      <c r="E187" t="s">
        <v>103</v>
      </c>
    </row>
    <row r="188" spans="1:5" x14ac:dyDescent="0.25">
      <c r="A188" t="s">
        <v>63</v>
      </c>
      <c r="B188" t="s">
        <v>191</v>
      </c>
      <c r="C188" t="s">
        <v>170</v>
      </c>
      <c r="D188" t="s">
        <v>413</v>
      </c>
      <c r="E188" t="s">
        <v>102</v>
      </c>
    </row>
    <row r="189" spans="1:5" x14ac:dyDescent="0.25">
      <c r="A189" t="s">
        <v>64</v>
      </c>
      <c r="B189" t="s">
        <v>192</v>
      </c>
      <c r="C189" t="s">
        <v>190</v>
      </c>
      <c r="D189" t="s">
        <v>418</v>
      </c>
      <c r="E189" t="s">
        <v>102</v>
      </c>
    </row>
    <row r="190" spans="1:5" x14ac:dyDescent="0.25">
      <c r="A190" t="s">
        <v>64</v>
      </c>
      <c r="B190" t="s">
        <v>371</v>
      </c>
      <c r="C190" t="s">
        <v>160</v>
      </c>
      <c r="D190" t="s">
        <v>160</v>
      </c>
      <c r="E190" t="s">
        <v>104</v>
      </c>
    </row>
    <row r="191" spans="1:5" x14ac:dyDescent="0.25">
      <c r="A191" t="s">
        <v>64</v>
      </c>
      <c r="B191" t="s">
        <v>296</v>
      </c>
      <c r="C191" t="s">
        <v>160</v>
      </c>
      <c r="D191" t="s">
        <v>160</v>
      </c>
      <c r="E191" t="s">
        <v>103</v>
      </c>
    </row>
    <row r="192" spans="1:5" x14ac:dyDescent="0.25">
      <c r="A192" t="s">
        <v>65</v>
      </c>
      <c r="B192" t="s">
        <v>193</v>
      </c>
      <c r="C192" t="s">
        <v>160</v>
      </c>
      <c r="D192" t="s">
        <v>160</v>
      </c>
      <c r="E192" t="s">
        <v>102</v>
      </c>
    </row>
    <row r="193" spans="1:5" x14ac:dyDescent="0.25">
      <c r="A193" t="s">
        <v>65</v>
      </c>
      <c r="B193" t="s">
        <v>247</v>
      </c>
      <c r="C193" t="s">
        <v>170</v>
      </c>
      <c r="D193" t="s">
        <v>413</v>
      </c>
      <c r="E193" t="s">
        <v>103</v>
      </c>
    </row>
    <row r="194" spans="1:5" x14ac:dyDescent="0.25">
      <c r="A194" t="s">
        <v>66</v>
      </c>
      <c r="B194" t="s">
        <v>297</v>
      </c>
      <c r="C194" t="s">
        <v>767</v>
      </c>
      <c r="D194" t="s">
        <v>416</v>
      </c>
      <c r="E194" t="s">
        <v>103</v>
      </c>
    </row>
    <row r="195" spans="1:5" x14ac:dyDescent="0.25">
      <c r="A195" t="s">
        <v>66</v>
      </c>
      <c r="B195" t="s">
        <v>130</v>
      </c>
      <c r="C195" t="s">
        <v>131</v>
      </c>
      <c r="D195" t="s">
        <v>403</v>
      </c>
      <c r="E195" t="s">
        <v>102</v>
      </c>
    </row>
    <row r="196" spans="1:5" x14ac:dyDescent="0.25">
      <c r="A196" t="s">
        <v>67</v>
      </c>
      <c r="B196" t="s">
        <v>298</v>
      </c>
      <c r="C196" t="s">
        <v>160</v>
      </c>
      <c r="D196" t="s">
        <v>160</v>
      </c>
      <c r="E196" t="s">
        <v>103</v>
      </c>
    </row>
    <row r="197" spans="1:5" x14ac:dyDescent="0.25">
      <c r="A197" t="s">
        <v>67</v>
      </c>
      <c r="B197" t="s">
        <v>194</v>
      </c>
      <c r="C197" t="s">
        <v>160</v>
      </c>
      <c r="D197" t="s">
        <v>160</v>
      </c>
      <c r="E197" t="s">
        <v>102</v>
      </c>
    </row>
    <row r="198" spans="1:5" x14ac:dyDescent="0.25">
      <c r="A198" t="s">
        <v>67</v>
      </c>
      <c r="B198" t="s">
        <v>336</v>
      </c>
      <c r="C198" t="s">
        <v>170</v>
      </c>
      <c r="D198" t="s">
        <v>413</v>
      </c>
      <c r="E198" t="s">
        <v>104</v>
      </c>
    </row>
    <row r="199" spans="1:5" x14ac:dyDescent="0.25">
      <c r="A199" t="s">
        <v>68</v>
      </c>
      <c r="B199" t="s">
        <v>195</v>
      </c>
      <c r="C199" t="s">
        <v>196</v>
      </c>
      <c r="D199" t="s">
        <v>419</v>
      </c>
      <c r="E199" t="s">
        <v>102</v>
      </c>
    </row>
    <row r="200" spans="1:5" x14ac:dyDescent="0.25">
      <c r="A200" t="s">
        <v>68</v>
      </c>
      <c r="B200" t="s">
        <v>372</v>
      </c>
      <c r="C200" t="s">
        <v>196</v>
      </c>
      <c r="D200" t="s">
        <v>419</v>
      </c>
      <c r="E200" t="s">
        <v>104</v>
      </c>
    </row>
    <row r="201" spans="1:5" x14ac:dyDescent="0.25">
      <c r="A201" t="s">
        <v>68</v>
      </c>
      <c r="B201" t="s">
        <v>299</v>
      </c>
      <c r="C201" t="s">
        <v>112</v>
      </c>
      <c r="D201" t="s">
        <v>397</v>
      </c>
      <c r="E201" t="s">
        <v>103</v>
      </c>
    </row>
    <row r="202" spans="1:5" x14ac:dyDescent="0.25">
      <c r="A202" t="s">
        <v>69</v>
      </c>
      <c r="B202" t="s">
        <v>300</v>
      </c>
      <c r="C202" t="s">
        <v>284</v>
      </c>
      <c r="D202" t="s">
        <v>429</v>
      </c>
      <c r="E202" t="s">
        <v>103</v>
      </c>
    </row>
    <row r="203" spans="1:5" x14ac:dyDescent="0.25">
      <c r="A203" t="s">
        <v>69</v>
      </c>
      <c r="B203" t="s">
        <v>490</v>
      </c>
      <c r="C203" t="s">
        <v>197</v>
      </c>
      <c r="D203">
        <v>0</v>
      </c>
      <c r="E203" t="s">
        <v>102</v>
      </c>
    </row>
    <row r="204" spans="1:5" x14ac:dyDescent="0.25">
      <c r="A204" t="s">
        <v>69</v>
      </c>
      <c r="B204" t="s">
        <v>373</v>
      </c>
      <c r="C204" t="s">
        <v>154</v>
      </c>
      <c r="D204" t="s">
        <v>154</v>
      </c>
      <c r="E204" t="s">
        <v>104</v>
      </c>
    </row>
    <row r="205" spans="1:5" x14ac:dyDescent="0.25">
      <c r="A205" t="s">
        <v>70</v>
      </c>
      <c r="B205" t="s">
        <v>374</v>
      </c>
      <c r="C205" t="s">
        <v>137</v>
      </c>
      <c r="D205" t="s">
        <v>406</v>
      </c>
      <c r="E205" t="s">
        <v>104</v>
      </c>
    </row>
    <row r="206" spans="1:5" x14ac:dyDescent="0.25">
      <c r="A206" t="s">
        <v>70</v>
      </c>
      <c r="B206" t="s">
        <v>132</v>
      </c>
      <c r="C206" t="s">
        <v>133</v>
      </c>
      <c r="D206" t="s">
        <v>404</v>
      </c>
      <c r="E206" t="s">
        <v>102</v>
      </c>
    </row>
    <row r="207" spans="1:5" x14ac:dyDescent="0.25">
      <c r="A207" t="s">
        <v>70</v>
      </c>
      <c r="B207" t="s">
        <v>301</v>
      </c>
      <c r="C207" t="s">
        <v>462</v>
      </c>
      <c r="D207" t="s">
        <v>431</v>
      </c>
      <c r="E207" t="s">
        <v>103</v>
      </c>
    </row>
    <row r="208" spans="1:5" x14ac:dyDescent="0.25">
      <c r="A208" t="s">
        <v>71</v>
      </c>
      <c r="B208" t="s">
        <v>198</v>
      </c>
      <c r="C208" t="s">
        <v>199</v>
      </c>
      <c r="D208" t="s">
        <v>420</v>
      </c>
      <c r="E208" t="s">
        <v>102</v>
      </c>
    </row>
    <row r="209" spans="1:5" x14ac:dyDescent="0.25">
      <c r="A209" t="s">
        <v>71</v>
      </c>
      <c r="B209" t="s">
        <v>395</v>
      </c>
      <c r="C209" t="s">
        <v>237</v>
      </c>
      <c r="D209" t="s">
        <v>425</v>
      </c>
      <c r="E209" t="s">
        <v>104</v>
      </c>
    </row>
    <row r="210" spans="1:5" x14ac:dyDescent="0.25">
      <c r="A210" t="s">
        <v>71</v>
      </c>
      <c r="B210" t="s">
        <v>302</v>
      </c>
      <c r="C210" t="s">
        <v>303</v>
      </c>
      <c r="D210" t="s">
        <v>432</v>
      </c>
      <c r="E210" t="s">
        <v>103</v>
      </c>
    </row>
    <row r="211" spans="1:5" x14ac:dyDescent="0.25">
      <c r="A211" t="s">
        <v>72</v>
      </c>
      <c r="B211" t="s">
        <v>304</v>
      </c>
      <c r="C211" t="s">
        <v>305</v>
      </c>
      <c r="D211" t="s">
        <v>433</v>
      </c>
      <c r="E211" t="s">
        <v>103</v>
      </c>
    </row>
    <row r="212" spans="1:5" x14ac:dyDescent="0.25">
      <c r="A212" t="s">
        <v>72</v>
      </c>
      <c r="B212" t="s">
        <v>227</v>
      </c>
      <c r="C212" t="s">
        <v>110</v>
      </c>
      <c r="D212" t="s">
        <v>110</v>
      </c>
      <c r="E212" t="s">
        <v>104</v>
      </c>
    </row>
    <row r="213" spans="1:5" x14ac:dyDescent="0.25">
      <c r="A213" t="s">
        <v>72</v>
      </c>
      <c r="B213" t="s">
        <v>200</v>
      </c>
      <c r="C213" t="s">
        <v>163</v>
      </c>
      <c r="D213" t="s">
        <v>411</v>
      </c>
      <c r="E213" t="s">
        <v>102</v>
      </c>
    </row>
    <row r="214" spans="1:5" x14ac:dyDescent="0.25">
      <c r="A214" t="s">
        <v>73</v>
      </c>
      <c r="B214" t="s">
        <v>201</v>
      </c>
      <c r="C214" t="s">
        <v>202</v>
      </c>
      <c r="D214" t="s">
        <v>421</v>
      </c>
      <c r="E214" t="s">
        <v>102</v>
      </c>
    </row>
    <row r="215" spans="1:5" x14ac:dyDescent="0.25">
      <c r="A215" t="s">
        <v>73</v>
      </c>
      <c r="B215" t="s">
        <v>306</v>
      </c>
      <c r="C215" t="s">
        <v>147</v>
      </c>
      <c r="D215" t="s">
        <v>409</v>
      </c>
      <c r="E215" t="s">
        <v>103</v>
      </c>
    </row>
    <row r="216" spans="1:5" x14ac:dyDescent="0.25">
      <c r="A216" t="s">
        <v>73</v>
      </c>
      <c r="B216" t="s">
        <v>224</v>
      </c>
      <c r="C216" t="s">
        <v>110</v>
      </c>
      <c r="D216" t="s">
        <v>110</v>
      </c>
      <c r="E216" t="s">
        <v>104</v>
      </c>
    </row>
    <row r="217" spans="1:5" x14ac:dyDescent="0.25">
      <c r="A217" t="s">
        <v>74</v>
      </c>
      <c r="B217" t="s">
        <v>375</v>
      </c>
      <c r="C217" t="s">
        <v>137</v>
      </c>
      <c r="D217" t="s">
        <v>406</v>
      </c>
      <c r="E217" t="s">
        <v>104</v>
      </c>
    </row>
    <row r="218" spans="1:5" x14ac:dyDescent="0.25">
      <c r="A218" t="s">
        <v>74</v>
      </c>
      <c r="B218" t="s">
        <v>307</v>
      </c>
      <c r="C218" t="s">
        <v>205</v>
      </c>
      <c r="D218" t="s">
        <v>422</v>
      </c>
      <c r="E218" t="s">
        <v>103</v>
      </c>
    </row>
    <row r="219" spans="1:5" x14ac:dyDescent="0.25">
      <c r="A219" t="s">
        <v>74</v>
      </c>
      <c r="B219" t="s">
        <v>203</v>
      </c>
      <c r="C219" t="s">
        <v>170</v>
      </c>
      <c r="D219" t="s">
        <v>413</v>
      </c>
      <c r="E219" t="s">
        <v>102</v>
      </c>
    </row>
    <row r="220" spans="1:5" x14ac:dyDescent="0.25">
      <c r="A220" t="s">
        <v>75</v>
      </c>
      <c r="B220" t="s">
        <v>134</v>
      </c>
      <c r="C220" t="s">
        <v>135</v>
      </c>
      <c r="D220" t="s">
        <v>405</v>
      </c>
      <c r="E220" t="s">
        <v>104</v>
      </c>
    </row>
    <row r="221" spans="1:5" x14ac:dyDescent="0.25">
      <c r="A221" t="s">
        <v>75</v>
      </c>
      <c r="B221" t="s">
        <v>204</v>
      </c>
      <c r="C221" t="s">
        <v>205</v>
      </c>
      <c r="D221" t="s">
        <v>422</v>
      </c>
      <c r="E221" t="s">
        <v>102</v>
      </c>
    </row>
    <row r="222" spans="1:5" x14ac:dyDescent="0.25">
      <c r="A222" t="s">
        <v>75</v>
      </c>
      <c r="B222" t="s">
        <v>393</v>
      </c>
      <c r="C222" t="s">
        <v>422</v>
      </c>
      <c r="E222" t="s">
        <v>103</v>
      </c>
    </row>
    <row r="223" spans="1:5" x14ac:dyDescent="0.25">
      <c r="A223" t="s">
        <v>76</v>
      </c>
      <c r="B223" t="s">
        <v>308</v>
      </c>
      <c r="C223" t="s">
        <v>108</v>
      </c>
      <c r="D223" t="s">
        <v>396</v>
      </c>
      <c r="E223" t="s">
        <v>103</v>
      </c>
    </row>
    <row r="224" spans="1:5" x14ac:dyDescent="0.25">
      <c r="A224" t="s">
        <v>76</v>
      </c>
      <c r="B224" t="s">
        <v>206</v>
      </c>
      <c r="C224" t="s">
        <v>108</v>
      </c>
      <c r="D224" t="s">
        <v>396</v>
      </c>
      <c r="E224" t="s">
        <v>102</v>
      </c>
    </row>
    <row r="225" spans="1:5" x14ac:dyDescent="0.25">
      <c r="A225" t="s">
        <v>76</v>
      </c>
      <c r="B225" t="s">
        <v>376</v>
      </c>
      <c r="C225" t="s">
        <v>196</v>
      </c>
      <c r="D225" t="s">
        <v>419</v>
      </c>
      <c r="E225" t="s">
        <v>104</v>
      </c>
    </row>
    <row r="226" spans="1:5" x14ac:dyDescent="0.25">
      <c r="A226" t="s">
        <v>77</v>
      </c>
      <c r="B226" t="s">
        <v>309</v>
      </c>
      <c r="C226" t="s">
        <v>135</v>
      </c>
      <c r="D226" t="s">
        <v>405</v>
      </c>
      <c r="E226" t="s">
        <v>103</v>
      </c>
    </row>
    <row r="227" spans="1:5" x14ac:dyDescent="0.25">
      <c r="A227" t="s">
        <v>77</v>
      </c>
      <c r="B227" t="s">
        <v>251</v>
      </c>
      <c r="C227" t="s">
        <v>108</v>
      </c>
      <c r="D227" t="s">
        <v>396</v>
      </c>
      <c r="E227" t="s">
        <v>104</v>
      </c>
    </row>
    <row r="228" spans="1:5" x14ac:dyDescent="0.25">
      <c r="A228" t="s">
        <v>77</v>
      </c>
      <c r="B228" t="s">
        <v>207</v>
      </c>
      <c r="C228" t="s">
        <v>767</v>
      </c>
      <c r="D228" t="s">
        <v>416</v>
      </c>
      <c r="E228" t="s">
        <v>102</v>
      </c>
    </row>
    <row r="229" spans="1:5" x14ac:dyDescent="0.25">
      <c r="A229" t="s">
        <v>78</v>
      </c>
      <c r="B229" t="s">
        <v>250</v>
      </c>
      <c r="C229" t="s">
        <v>147</v>
      </c>
      <c r="D229" t="s">
        <v>409</v>
      </c>
      <c r="E229" t="s">
        <v>103</v>
      </c>
    </row>
    <row r="230" spans="1:5" x14ac:dyDescent="0.25">
      <c r="A230" t="s">
        <v>78</v>
      </c>
      <c r="B230" t="s">
        <v>136</v>
      </c>
      <c r="C230" t="s">
        <v>137</v>
      </c>
      <c r="D230" t="s">
        <v>406</v>
      </c>
      <c r="E230" t="s">
        <v>102</v>
      </c>
    </row>
    <row r="231" spans="1:5" x14ac:dyDescent="0.25">
      <c r="A231" t="s">
        <v>78</v>
      </c>
      <c r="B231" t="s">
        <v>338</v>
      </c>
      <c r="C231" t="s">
        <v>108</v>
      </c>
      <c r="D231" t="s">
        <v>396</v>
      </c>
      <c r="E231" t="s">
        <v>104</v>
      </c>
    </row>
    <row r="232" spans="1:5" x14ac:dyDescent="0.25">
      <c r="A232" t="s">
        <v>79</v>
      </c>
      <c r="B232" t="s">
        <v>208</v>
      </c>
      <c r="C232" t="s">
        <v>126</v>
      </c>
      <c r="D232" t="s">
        <v>401</v>
      </c>
      <c r="E232" t="s">
        <v>102</v>
      </c>
    </row>
    <row r="233" spans="1:5" x14ac:dyDescent="0.25">
      <c r="A233" t="s">
        <v>79</v>
      </c>
      <c r="B233" t="s">
        <v>138</v>
      </c>
      <c r="C233" t="s">
        <v>112</v>
      </c>
      <c r="D233" t="s">
        <v>397</v>
      </c>
      <c r="E233" t="s">
        <v>103</v>
      </c>
    </row>
    <row r="234" spans="1:5" x14ac:dyDescent="0.25">
      <c r="A234" t="s">
        <v>779</v>
      </c>
      <c r="B234" t="s">
        <v>140</v>
      </c>
      <c r="C234" t="s">
        <v>126</v>
      </c>
      <c r="D234" t="s">
        <v>401</v>
      </c>
      <c r="E234" t="s">
        <v>103</v>
      </c>
    </row>
    <row r="235" spans="1:5" x14ac:dyDescent="0.25">
      <c r="A235" t="s">
        <v>779</v>
      </c>
      <c r="B235" t="s">
        <v>209</v>
      </c>
      <c r="C235" t="s">
        <v>187</v>
      </c>
      <c r="D235" t="s">
        <v>187</v>
      </c>
      <c r="E235" t="s">
        <v>102</v>
      </c>
    </row>
    <row r="236" spans="1:5" x14ac:dyDescent="0.25">
      <c r="A236" t="s">
        <v>779</v>
      </c>
      <c r="B236" t="s">
        <v>144</v>
      </c>
      <c r="C236" t="s">
        <v>145</v>
      </c>
      <c r="D236" t="s">
        <v>408</v>
      </c>
      <c r="E236" t="s">
        <v>104</v>
      </c>
    </row>
    <row r="237" spans="1:5" x14ac:dyDescent="0.25">
      <c r="A237" t="s">
        <v>80</v>
      </c>
      <c r="B237" t="s">
        <v>210</v>
      </c>
      <c r="C237" t="s">
        <v>211</v>
      </c>
      <c r="D237" t="s">
        <v>211</v>
      </c>
      <c r="E237" t="s">
        <v>102</v>
      </c>
    </row>
    <row r="238" spans="1:5" x14ac:dyDescent="0.25">
      <c r="A238" t="s">
        <v>80</v>
      </c>
      <c r="B238" t="s">
        <v>310</v>
      </c>
      <c r="C238" t="s">
        <v>187</v>
      </c>
      <c r="D238" t="s">
        <v>187</v>
      </c>
      <c r="E238" t="s">
        <v>103</v>
      </c>
    </row>
    <row r="239" spans="1:5" x14ac:dyDescent="0.25">
      <c r="A239" t="s">
        <v>80</v>
      </c>
      <c r="B239" t="s">
        <v>257</v>
      </c>
      <c r="C239" t="s">
        <v>108</v>
      </c>
      <c r="D239" t="s">
        <v>396</v>
      </c>
      <c r="E239" t="s">
        <v>104</v>
      </c>
    </row>
    <row r="240" spans="1:5" x14ac:dyDescent="0.25">
      <c r="A240" t="s">
        <v>488</v>
      </c>
      <c r="B240" t="s">
        <v>311</v>
      </c>
      <c r="C240" t="s">
        <v>312</v>
      </c>
      <c r="D240" t="s">
        <v>434</v>
      </c>
      <c r="E240" t="s">
        <v>103</v>
      </c>
    </row>
    <row r="241" spans="1:5" x14ac:dyDescent="0.25">
      <c r="A241" t="s">
        <v>488</v>
      </c>
      <c r="B241" t="s">
        <v>212</v>
      </c>
      <c r="C241" t="s">
        <v>187</v>
      </c>
      <c r="D241" t="s">
        <v>187</v>
      </c>
      <c r="E241" t="s">
        <v>102</v>
      </c>
    </row>
    <row r="242" spans="1:5" x14ac:dyDescent="0.25">
      <c r="A242" t="s">
        <v>488</v>
      </c>
      <c r="B242" t="s">
        <v>377</v>
      </c>
      <c r="C242" t="s">
        <v>133</v>
      </c>
      <c r="D242" t="s">
        <v>404</v>
      </c>
      <c r="E242" t="s">
        <v>104</v>
      </c>
    </row>
    <row r="243" spans="1:5" x14ac:dyDescent="0.25">
      <c r="A243" t="s">
        <v>81</v>
      </c>
      <c r="B243" t="s">
        <v>213</v>
      </c>
      <c r="C243" t="s">
        <v>187</v>
      </c>
      <c r="D243" t="s">
        <v>187</v>
      </c>
      <c r="E243" t="s">
        <v>102</v>
      </c>
    </row>
    <row r="244" spans="1:5" x14ac:dyDescent="0.25">
      <c r="A244" t="s">
        <v>81</v>
      </c>
      <c r="B244" t="s">
        <v>258</v>
      </c>
      <c r="C244" t="s">
        <v>170</v>
      </c>
      <c r="D244" t="s">
        <v>413</v>
      </c>
      <c r="E244" t="s">
        <v>103</v>
      </c>
    </row>
    <row r="245" spans="1:5" x14ac:dyDescent="0.25">
      <c r="A245" t="s">
        <v>81</v>
      </c>
      <c r="B245" t="s">
        <v>378</v>
      </c>
      <c r="C245" t="s">
        <v>230</v>
      </c>
      <c r="D245" t="s">
        <v>424</v>
      </c>
      <c r="E245" t="s">
        <v>104</v>
      </c>
    </row>
    <row r="246" spans="1:5" x14ac:dyDescent="0.25">
      <c r="A246" t="s">
        <v>82</v>
      </c>
      <c r="B246" t="s">
        <v>146</v>
      </c>
      <c r="C246" t="s">
        <v>147</v>
      </c>
      <c r="D246" t="s">
        <v>409</v>
      </c>
      <c r="E246" t="s">
        <v>102</v>
      </c>
    </row>
    <row r="247" spans="1:5" x14ac:dyDescent="0.25">
      <c r="A247" t="s">
        <v>82</v>
      </c>
      <c r="B247" t="s">
        <v>259</v>
      </c>
      <c r="C247" t="s">
        <v>108</v>
      </c>
      <c r="D247" t="s">
        <v>396</v>
      </c>
      <c r="E247" t="s">
        <v>103</v>
      </c>
    </row>
    <row r="248" spans="1:5" x14ac:dyDescent="0.25">
      <c r="A248" t="s">
        <v>83</v>
      </c>
      <c r="B248" t="s">
        <v>491</v>
      </c>
      <c r="C248" t="s">
        <v>197</v>
      </c>
      <c r="D248">
        <v>0</v>
      </c>
      <c r="E248" t="s">
        <v>102</v>
      </c>
    </row>
    <row r="249" spans="1:5" x14ac:dyDescent="0.25">
      <c r="A249" t="s">
        <v>83</v>
      </c>
      <c r="B249" t="s">
        <v>313</v>
      </c>
      <c r="C249" t="s">
        <v>205</v>
      </c>
      <c r="D249" t="s">
        <v>422</v>
      </c>
      <c r="E249" t="s">
        <v>103</v>
      </c>
    </row>
    <row r="250" spans="1:5" x14ac:dyDescent="0.25">
      <c r="A250" t="s">
        <v>83</v>
      </c>
      <c r="B250" t="s">
        <v>379</v>
      </c>
      <c r="C250" t="s">
        <v>282</v>
      </c>
      <c r="D250" t="s">
        <v>428</v>
      </c>
      <c r="E250" t="s">
        <v>104</v>
      </c>
    </row>
    <row r="251" spans="1:5" x14ac:dyDescent="0.25">
      <c r="A251" t="s">
        <v>84</v>
      </c>
      <c r="B251" t="s">
        <v>214</v>
      </c>
      <c r="C251" t="s">
        <v>215</v>
      </c>
      <c r="D251" t="s">
        <v>215</v>
      </c>
      <c r="E251" t="s">
        <v>102</v>
      </c>
    </row>
    <row r="252" spans="1:5" x14ac:dyDescent="0.25">
      <c r="A252" t="s">
        <v>84</v>
      </c>
      <c r="B252" t="s">
        <v>152</v>
      </c>
      <c r="C252" t="s">
        <v>143</v>
      </c>
      <c r="D252" t="s">
        <v>407</v>
      </c>
      <c r="E252" t="s">
        <v>103</v>
      </c>
    </row>
    <row r="253" spans="1:5" x14ac:dyDescent="0.25">
      <c r="A253" t="s">
        <v>84</v>
      </c>
      <c r="B253" t="s">
        <v>263</v>
      </c>
      <c r="C253" t="s">
        <v>108</v>
      </c>
      <c r="D253" t="s">
        <v>396</v>
      </c>
      <c r="E253" t="s">
        <v>104</v>
      </c>
    </row>
    <row r="254" spans="1:5" x14ac:dyDescent="0.25">
      <c r="A254" t="s">
        <v>85</v>
      </c>
      <c r="B254" t="s">
        <v>151</v>
      </c>
      <c r="C254" t="s">
        <v>147</v>
      </c>
      <c r="D254" t="s">
        <v>409</v>
      </c>
      <c r="E254" t="s">
        <v>102</v>
      </c>
    </row>
    <row r="255" spans="1:5" x14ac:dyDescent="0.25">
      <c r="A255" t="s">
        <v>85</v>
      </c>
      <c r="B255" t="s">
        <v>380</v>
      </c>
      <c r="C255" t="s">
        <v>160</v>
      </c>
      <c r="D255" t="s">
        <v>160</v>
      </c>
      <c r="E255" t="s">
        <v>104</v>
      </c>
    </row>
    <row r="256" spans="1:5" x14ac:dyDescent="0.25">
      <c r="A256" t="s">
        <v>85</v>
      </c>
      <c r="B256" t="s">
        <v>314</v>
      </c>
      <c r="C256" t="s">
        <v>303</v>
      </c>
      <c r="D256" t="s">
        <v>432</v>
      </c>
      <c r="E256" t="s">
        <v>103</v>
      </c>
    </row>
    <row r="257" spans="1:5" x14ac:dyDescent="0.25">
      <c r="A257" t="s">
        <v>86</v>
      </c>
      <c r="B257" t="s">
        <v>315</v>
      </c>
      <c r="C257" t="s">
        <v>316</v>
      </c>
      <c r="D257" t="s">
        <v>316</v>
      </c>
      <c r="E257" t="s">
        <v>103</v>
      </c>
    </row>
    <row r="258" spans="1:5" x14ac:dyDescent="0.25">
      <c r="A258" t="s">
        <v>86</v>
      </c>
      <c r="B258" t="s">
        <v>381</v>
      </c>
      <c r="C258" t="s">
        <v>342</v>
      </c>
      <c r="D258" t="s">
        <v>436</v>
      </c>
      <c r="E258" t="s">
        <v>104</v>
      </c>
    </row>
    <row r="259" spans="1:5" x14ac:dyDescent="0.25">
      <c r="A259" t="s">
        <v>86</v>
      </c>
      <c r="B259" t="s">
        <v>216</v>
      </c>
      <c r="C259" t="s">
        <v>108</v>
      </c>
      <c r="D259" t="s">
        <v>396</v>
      </c>
      <c r="E259" t="s">
        <v>102</v>
      </c>
    </row>
    <row r="260" spans="1:5" x14ac:dyDescent="0.25">
      <c r="A260" t="s">
        <v>87</v>
      </c>
      <c r="B260" t="s">
        <v>225</v>
      </c>
      <c r="C260" t="s">
        <v>108</v>
      </c>
      <c r="D260" t="s">
        <v>396</v>
      </c>
      <c r="E260" t="s">
        <v>103</v>
      </c>
    </row>
    <row r="261" spans="1:5" x14ac:dyDescent="0.25">
      <c r="A261" t="s">
        <v>87</v>
      </c>
      <c r="B261" t="s">
        <v>217</v>
      </c>
      <c r="C261" t="s">
        <v>163</v>
      </c>
      <c r="D261" t="s">
        <v>411</v>
      </c>
      <c r="E261" t="s">
        <v>102</v>
      </c>
    </row>
    <row r="262" spans="1:5" x14ac:dyDescent="0.25">
      <c r="A262" t="s">
        <v>87</v>
      </c>
      <c r="B262" t="s">
        <v>382</v>
      </c>
      <c r="C262" t="s">
        <v>303</v>
      </c>
      <c r="D262" t="s">
        <v>432</v>
      </c>
      <c r="E262" t="s">
        <v>104</v>
      </c>
    </row>
    <row r="263" spans="1:5" x14ac:dyDescent="0.25">
      <c r="A263" t="s">
        <v>88</v>
      </c>
      <c r="B263" t="s">
        <v>218</v>
      </c>
      <c r="C263" t="s">
        <v>160</v>
      </c>
      <c r="D263" t="s">
        <v>160</v>
      </c>
      <c r="E263" t="s">
        <v>102</v>
      </c>
    </row>
    <row r="264" spans="1:5" x14ac:dyDescent="0.25">
      <c r="A264" t="s">
        <v>88</v>
      </c>
      <c r="B264" t="s">
        <v>317</v>
      </c>
      <c r="C264" t="s">
        <v>108</v>
      </c>
      <c r="D264" t="s">
        <v>396</v>
      </c>
      <c r="E264" t="s">
        <v>103</v>
      </c>
    </row>
    <row r="265" spans="1:5" x14ac:dyDescent="0.25">
      <c r="A265" t="s">
        <v>88</v>
      </c>
      <c r="B265" t="s">
        <v>229</v>
      </c>
      <c r="C265" t="s">
        <v>230</v>
      </c>
      <c r="D265" t="s">
        <v>424</v>
      </c>
      <c r="E265" t="s">
        <v>104</v>
      </c>
    </row>
    <row r="266" spans="1:5" x14ac:dyDescent="0.25">
      <c r="A266" t="s">
        <v>89</v>
      </c>
      <c r="B266" t="s">
        <v>318</v>
      </c>
      <c r="C266" t="s">
        <v>145</v>
      </c>
      <c r="D266" t="s">
        <v>408</v>
      </c>
      <c r="E266" t="s">
        <v>103</v>
      </c>
    </row>
    <row r="267" spans="1:5" x14ac:dyDescent="0.25">
      <c r="A267" t="s">
        <v>89</v>
      </c>
      <c r="B267" t="s">
        <v>383</v>
      </c>
      <c r="C267" t="s">
        <v>170</v>
      </c>
      <c r="D267" t="s">
        <v>413</v>
      </c>
      <c r="E267" t="s">
        <v>104</v>
      </c>
    </row>
    <row r="268" spans="1:5" x14ac:dyDescent="0.25">
      <c r="A268" t="s">
        <v>89</v>
      </c>
      <c r="B268" t="s">
        <v>155</v>
      </c>
      <c r="C268" t="s">
        <v>112</v>
      </c>
      <c r="D268" t="s">
        <v>397</v>
      </c>
      <c r="E268" t="s">
        <v>102</v>
      </c>
    </row>
    <row r="269" spans="1:5" x14ac:dyDescent="0.25">
      <c r="A269" t="s">
        <v>90</v>
      </c>
      <c r="B269" t="s">
        <v>384</v>
      </c>
      <c r="C269" t="s">
        <v>126</v>
      </c>
      <c r="D269" t="s">
        <v>401</v>
      </c>
      <c r="E269" t="s">
        <v>104</v>
      </c>
    </row>
    <row r="270" spans="1:5" x14ac:dyDescent="0.25">
      <c r="A270" t="s">
        <v>90</v>
      </c>
      <c r="B270" t="s">
        <v>219</v>
      </c>
      <c r="C270" t="s">
        <v>173</v>
      </c>
      <c r="D270" t="s">
        <v>414</v>
      </c>
      <c r="E270" t="s">
        <v>102</v>
      </c>
    </row>
    <row r="271" spans="1:5" x14ac:dyDescent="0.25">
      <c r="A271" t="s">
        <v>90</v>
      </c>
      <c r="B271" t="s">
        <v>319</v>
      </c>
      <c r="C271" t="s">
        <v>154</v>
      </c>
      <c r="D271" t="s">
        <v>154</v>
      </c>
      <c r="E271" t="s">
        <v>103</v>
      </c>
    </row>
    <row r="272" spans="1:5" x14ac:dyDescent="0.25">
      <c r="A272" t="s">
        <v>91</v>
      </c>
      <c r="B272" t="s">
        <v>320</v>
      </c>
      <c r="C272" t="s">
        <v>126</v>
      </c>
      <c r="D272" t="s">
        <v>401</v>
      </c>
      <c r="E272" t="s">
        <v>103</v>
      </c>
    </row>
    <row r="273" spans="1:5" x14ac:dyDescent="0.25">
      <c r="A273" t="s">
        <v>91</v>
      </c>
      <c r="B273" t="s">
        <v>385</v>
      </c>
      <c r="C273" t="s">
        <v>137</v>
      </c>
      <c r="D273" t="s">
        <v>406</v>
      </c>
      <c r="E273" t="s">
        <v>104</v>
      </c>
    </row>
    <row r="274" spans="1:5" x14ac:dyDescent="0.25">
      <c r="A274" t="s">
        <v>91</v>
      </c>
      <c r="B274" t="s">
        <v>220</v>
      </c>
      <c r="C274" t="s">
        <v>221</v>
      </c>
      <c r="D274" t="s">
        <v>423</v>
      </c>
      <c r="E274" t="s">
        <v>102</v>
      </c>
    </row>
    <row r="275" spans="1:5" x14ac:dyDescent="0.25">
      <c r="A275" t="s">
        <v>92</v>
      </c>
      <c r="B275" t="s">
        <v>268</v>
      </c>
      <c r="C275" t="s">
        <v>211</v>
      </c>
      <c r="D275" t="s">
        <v>211</v>
      </c>
      <c r="E275" t="s">
        <v>103</v>
      </c>
    </row>
    <row r="276" spans="1:5" x14ac:dyDescent="0.25">
      <c r="A276" t="s">
        <v>92</v>
      </c>
      <c r="B276" t="s">
        <v>386</v>
      </c>
      <c r="C276" t="s">
        <v>135</v>
      </c>
      <c r="D276" t="s">
        <v>405</v>
      </c>
      <c r="E276" t="s">
        <v>104</v>
      </c>
    </row>
    <row r="277" spans="1:5" x14ac:dyDescent="0.25">
      <c r="A277" t="s">
        <v>92</v>
      </c>
      <c r="B277" t="s">
        <v>222</v>
      </c>
      <c r="C277" t="s">
        <v>131</v>
      </c>
      <c r="D277" t="s">
        <v>403</v>
      </c>
      <c r="E277" t="s">
        <v>102</v>
      </c>
    </row>
    <row r="278" spans="1:5" x14ac:dyDescent="0.25">
      <c r="A278" t="s">
        <v>94</v>
      </c>
      <c r="B278" t="s">
        <v>321</v>
      </c>
      <c r="C278" t="s">
        <v>215</v>
      </c>
      <c r="D278" t="s">
        <v>215</v>
      </c>
      <c r="E278" t="s">
        <v>103</v>
      </c>
    </row>
    <row r="279" spans="1:5" x14ac:dyDescent="0.25">
      <c r="A279" t="s">
        <v>94</v>
      </c>
      <c r="B279" t="s">
        <v>223</v>
      </c>
      <c r="C279" t="s">
        <v>131</v>
      </c>
      <c r="D279" t="s">
        <v>403</v>
      </c>
      <c r="E279" t="s">
        <v>102</v>
      </c>
    </row>
    <row r="280" spans="1:5" x14ac:dyDescent="0.25">
      <c r="A280" t="s">
        <v>95</v>
      </c>
      <c r="B280" t="s">
        <v>492</v>
      </c>
      <c r="C280" t="s">
        <v>190</v>
      </c>
      <c r="D280" t="s">
        <v>418</v>
      </c>
      <c r="E280" t="s">
        <v>102</v>
      </c>
    </row>
    <row r="281" spans="1:5" x14ac:dyDescent="0.25">
      <c r="A281" t="s">
        <v>95</v>
      </c>
      <c r="B281" t="s">
        <v>189</v>
      </c>
      <c r="C281" t="s">
        <v>187</v>
      </c>
      <c r="D281" t="s">
        <v>187</v>
      </c>
      <c r="E281" t="s">
        <v>103</v>
      </c>
    </row>
    <row r="282" spans="1:5" x14ac:dyDescent="0.25">
      <c r="A282" t="s">
        <v>96</v>
      </c>
      <c r="B282" t="s">
        <v>224</v>
      </c>
      <c r="C282" t="s">
        <v>110</v>
      </c>
      <c r="D282" t="s">
        <v>110</v>
      </c>
      <c r="E282" t="s">
        <v>102</v>
      </c>
    </row>
    <row r="283" spans="1:5" x14ac:dyDescent="0.25">
      <c r="A283" t="s">
        <v>96</v>
      </c>
      <c r="B283" t="s">
        <v>198</v>
      </c>
      <c r="C283" t="s">
        <v>199</v>
      </c>
      <c r="D283" t="s">
        <v>420</v>
      </c>
      <c r="E283" t="s">
        <v>103</v>
      </c>
    </row>
    <row r="284" spans="1:5" x14ac:dyDescent="0.25">
      <c r="A284" t="s">
        <v>97</v>
      </c>
      <c r="B284" t="s">
        <v>213</v>
      </c>
      <c r="C284" t="s">
        <v>187</v>
      </c>
      <c r="D284" t="s">
        <v>187</v>
      </c>
      <c r="E284" t="s">
        <v>102</v>
      </c>
    </row>
    <row r="285" spans="1:5" x14ac:dyDescent="0.25">
      <c r="A285" t="s">
        <v>97</v>
      </c>
      <c r="B285" t="s">
        <v>494</v>
      </c>
      <c r="C285" t="s">
        <v>145</v>
      </c>
      <c r="D285" t="s">
        <v>408</v>
      </c>
      <c r="E285" t="s">
        <v>103</v>
      </c>
    </row>
    <row r="286" spans="1:5" x14ac:dyDescent="0.25">
      <c r="A286" t="s">
        <v>98</v>
      </c>
      <c r="B286" t="s">
        <v>315</v>
      </c>
      <c r="C286" t="s">
        <v>316</v>
      </c>
      <c r="D286" t="s">
        <v>316</v>
      </c>
      <c r="E286" t="s">
        <v>103</v>
      </c>
    </row>
    <row r="287" spans="1:5" x14ac:dyDescent="0.25">
      <c r="A287" t="s">
        <v>98</v>
      </c>
      <c r="B287" t="s">
        <v>225</v>
      </c>
      <c r="C287" t="s">
        <v>108</v>
      </c>
      <c r="D287" t="s">
        <v>396</v>
      </c>
      <c r="E287" t="s">
        <v>102</v>
      </c>
    </row>
    <row r="288" spans="1:5" x14ac:dyDescent="0.25">
      <c r="A288" t="s">
        <v>99</v>
      </c>
      <c r="B288" t="s">
        <v>128</v>
      </c>
      <c r="C288" t="s">
        <v>129</v>
      </c>
      <c r="D288" t="s">
        <v>402</v>
      </c>
      <c r="E288" t="s">
        <v>104</v>
      </c>
    </row>
    <row r="289" spans="1:5" x14ac:dyDescent="0.25">
      <c r="A289" t="s">
        <v>99</v>
      </c>
      <c r="B289" t="s">
        <v>226</v>
      </c>
      <c r="C289" t="s">
        <v>135</v>
      </c>
      <c r="D289" t="s">
        <v>405</v>
      </c>
      <c r="E289" t="s">
        <v>102</v>
      </c>
    </row>
    <row r="290" spans="1:5" x14ac:dyDescent="0.25">
      <c r="A290" t="s">
        <v>99</v>
      </c>
      <c r="B290" t="s">
        <v>322</v>
      </c>
      <c r="C290" t="s">
        <v>114</v>
      </c>
      <c r="D290" t="s">
        <v>114</v>
      </c>
      <c r="E290" t="s">
        <v>103</v>
      </c>
    </row>
    <row r="291" spans="1:5" x14ac:dyDescent="0.25">
      <c r="A291" t="s">
        <v>100</v>
      </c>
      <c r="B291" t="s">
        <v>227</v>
      </c>
      <c r="C291" t="s">
        <v>110</v>
      </c>
      <c r="D291" t="s">
        <v>110</v>
      </c>
      <c r="E291" t="s">
        <v>102</v>
      </c>
    </row>
    <row r="292" spans="1:5" x14ac:dyDescent="0.25">
      <c r="A292" t="s">
        <v>100</v>
      </c>
      <c r="B292" t="s">
        <v>376</v>
      </c>
      <c r="C292" t="s">
        <v>196</v>
      </c>
      <c r="D292" t="s">
        <v>419</v>
      </c>
      <c r="E292" t="s">
        <v>104</v>
      </c>
    </row>
    <row r="293" spans="1:5" x14ac:dyDescent="0.25">
      <c r="A293" t="s">
        <v>446</v>
      </c>
      <c r="B293" t="s">
        <v>323</v>
      </c>
      <c r="C293" t="s">
        <v>211</v>
      </c>
      <c r="D293" t="s">
        <v>211</v>
      </c>
      <c r="E293" t="s">
        <v>103</v>
      </c>
    </row>
    <row r="294" spans="1:5" x14ac:dyDescent="0.25">
      <c r="A294" t="s">
        <v>446</v>
      </c>
      <c r="B294" t="s">
        <v>387</v>
      </c>
      <c r="C294" t="s">
        <v>170</v>
      </c>
      <c r="D294" t="s">
        <v>413</v>
      </c>
      <c r="E294" t="s">
        <v>104</v>
      </c>
    </row>
    <row r="295" spans="1:5" x14ac:dyDescent="0.25">
      <c r="A295" t="s">
        <v>446</v>
      </c>
      <c r="B295" t="s">
        <v>228</v>
      </c>
      <c r="C295" t="s">
        <v>119</v>
      </c>
      <c r="D295" t="s">
        <v>399</v>
      </c>
      <c r="E295" t="s">
        <v>102</v>
      </c>
    </row>
    <row r="296" spans="1:5" x14ac:dyDescent="0.25">
      <c r="A296" t="s">
        <v>101</v>
      </c>
      <c r="B296" t="s">
        <v>324</v>
      </c>
      <c r="C296" t="s">
        <v>135</v>
      </c>
      <c r="D296" t="s">
        <v>405</v>
      </c>
      <c r="E296" t="s">
        <v>103</v>
      </c>
    </row>
    <row r="297" spans="1:5" x14ac:dyDescent="0.25">
      <c r="A297" t="s">
        <v>101</v>
      </c>
      <c r="B297" t="s">
        <v>388</v>
      </c>
      <c r="C297" t="s">
        <v>135</v>
      </c>
      <c r="D297" t="s">
        <v>405</v>
      </c>
      <c r="E297" t="s">
        <v>104</v>
      </c>
    </row>
    <row r="298" spans="1:5" x14ac:dyDescent="0.25">
      <c r="A298" t="s">
        <v>101</v>
      </c>
      <c r="B298" t="s">
        <v>229</v>
      </c>
      <c r="C298" t="s">
        <v>230</v>
      </c>
      <c r="D298" t="s">
        <v>424</v>
      </c>
      <c r="E298" t="s">
        <v>102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8EBD5-5AA6-4816-A76D-A74CAC3024DC}">
  <sheetPr>
    <tabColor rgb="FFFFC000"/>
  </sheetPr>
  <dimension ref="A1:F106"/>
  <sheetViews>
    <sheetView topLeftCell="A69" workbookViewId="0">
      <selection activeCell="C87" sqref="C87"/>
    </sheetView>
  </sheetViews>
  <sheetFormatPr defaultRowHeight="15" x14ac:dyDescent="0.25"/>
  <cols>
    <col min="1" max="1" width="59.28515625" bestFit="1" customWidth="1"/>
    <col min="2" max="2" width="15.7109375" bestFit="1" customWidth="1"/>
    <col min="3" max="3" width="12.85546875" bestFit="1" customWidth="1"/>
    <col min="5" max="5" width="9.42578125" bestFit="1" customWidth="1"/>
    <col min="6" max="6" width="36.140625" bestFit="1" customWidth="1"/>
    <col min="7" max="7" width="16.85546875" bestFit="1" customWidth="1"/>
  </cols>
  <sheetData>
    <row r="1" spans="1:6" x14ac:dyDescent="0.25">
      <c r="A1" t="s">
        <v>0</v>
      </c>
      <c r="B1" t="s">
        <v>445</v>
      </c>
      <c r="C1" t="s">
        <v>441</v>
      </c>
      <c r="D1" t="s">
        <v>442</v>
      </c>
      <c r="E1" t="s">
        <v>443</v>
      </c>
      <c r="F1" t="s">
        <v>444</v>
      </c>
    </row>
    <row r="2" spans="1:6" x14ac:dyDescent="0.25">
      <c r="A2" s="1" t="s">
        <v>1</v>
      </c>
      <c r="B2" s="1" t="str">
        <f>IF(ISNUMBER(SEARCH("Team",A2))=TRUE,"Team",IF(ISNUMBER(SEARCH("Pre-Arranged",A2))=TRUE,"Team","Individual"))</f>
        <v>Individual</v>
      </c>
      <c r="C2" t="str">
        <f t="shared" ref="C2:C65" si="0">IF(ISNUMBER(SEARCH("Tul",A2))=TRUE,"Patterns",IF(ISNUMBER(SEARCH("Sparring",A2))=TRUE,"Sparring",IF(ISNUMBER(SEARCH("Pre-Arranged",A2))=TRUE,"Pre-Arranged",IF(ISNUMBER(SEARCH("Power",A2))=TRUE,"Power",IF(ISNUMBER(SEARCH("Chon-Ji",A2))=TRUE,"Patterns")))))</f>
        <v>Patterns</v>
      </c>
      <c r="D2" t="str">
        <f t="shared" ref="D2:D65" si="1">IF(ISNUMBER(SEARCH("6-13",A2))=TRUE,"Youth",IF(ISNUMBER(SEARCH("14-17",A2))=TRUE,"Junior",IF(ISNUMBER(SEARCH("18+",A2))=TRUE,"Senior",IF(ISNUMBER(SEARCH("35+",A2))=TRUE,"Veteran",IF(ISNUMBER(SEARCH("14+",A2))=TRUE,"Junior-Senior-Veteran")))))</f>
        <v>Youth</v>
      </c>
      <c r="E2" t="str">
        <f>IF(ISNUMBER(SEARCH(" F ",A2))=TRUE,"Female",IF(ISNUMBER(SEARCH(" M ",A2))=TRUE,"Male",IF(OR(ISNUMBER(SEARCH("F/M",A2))=TRUE,ISNUMBER(SEARCH("F+M",A2))=TRUE),"Mixed")))</f>
        <v>Female</v>
      </c>
      <c r="F2" t="str">
        <f>IF(ISNUMBER(SEARCH("A D",A2))=TRUE,"A D01-D06",IF(ISNUMBER(SEARCH(" B G",A2))=TRUE,"B G04-G01",IF(ISNUMBER(SEARCH("C G",A2))=TRUE,"C G10-G05",IF(OR(ISNUMBER(SEARCH("A+B",A2))=TRUE,ISNUMBER(SEARCH("A/B",A2))=TRUE),"A+B G04-D06"))))</f>
        <v>A D01-D06</v>
      </c>
    </row>
    <row r="3" spans="1:6" x14ac:dyDescent="0.25">
      <c r="A3" s="1" t="s">
        <v>2</v>
      </c>
      <c r="B3" s="1" t="str">
        <f t="shared" ref="B3:B66" si="2">IF(ISNUMBER(SEARCH("Team",A3))=TRUE,"Team",IF(ISNUMBER(SEARCH("Pre-Arranged",A3))=TRUE,"Team","Individual"))</f>
        <v>Individual</v>
      </c>
      <c r="C3" t="str">
        <f t="shared" si="0"/>
        <v>Patterns</v>
      </c>
      <c r="D3" t="str">
        <f t="shared" si="1"/>
        <v>Youth</v>
      </c>
      <c r="E3" t="str">
        <f t="shared" ref="E3:E66" si="3">IF(ISNUMBER(SEARCH(" F ",A3))=TRUE,"Female",IF(ISNUMBER(SEARCH(" M ",A3))=TRUE,"Male",IF(OR(ISNUMBER(SEARCH("F/M",A3))=TRUE,ISNUMBER(SEARCH("F+M",A3))=TRUE),"Mixed")))</f>
        <v>Female</v>
      </c>
      <c r="F3" t="str">
        <f t="shared" ref="F3:F66" si="4">IF(ISNUMBER(SEARCH("A D",A3))=TRUE,"A D01-D06",IF(ISNUMBER(SEARCH(" B G",A3))=TRUE,"B G04-G01",IF(ISNUMBER(SEARCH("C G",A3))=TRUE,"C G10-G05",IF(OR(ISNUMBER(SEARCH("A+B",A3))=TRUE,ISNUMBER(SEARCH("A/B",A3))=TRUE),"A+B G04-D06"))))</f>
        <v>B G04-G01</v>
      </c>
    </row>
    <row r="4" spans="1:6" x14ac:dyDescent="0.25">
      <c r="A4" s="1" t="s">
        <v>3</v>
      </c>
      <c r="B4" s="1" t="str">
        <f t="shared" si="2"/>
        <v>Individual</v>
      </c>
      <c r="C4" t="str">
        <f t="shared" si="0"/>
        <v>Patterns</v>
      </c>
      <c r="D4" t="str">
        <f t="shared" si="1"/>
        <v>Youth</v>
      </c>
      <c r="E4" t="str">
        <f t="shared" si="3"/>
        <v>Female</v>
      </c>
      <c r="F4" t="str">
        <f t="shared" si="4"/>
        <v>C G10-G05</v>
      </c>
    </row>
    <row r="5" spans="1:6" x14ac:dyDescent="0.25">
      <c r="A5" s="1" t="s">
        <v>4</v>
      </c>
      <c r="B5" s="1" t="str">
        <f t="shared" si="2"/>
        <v>Individual</v>
      </c>
      <c r="C5" t="str">
        <f t="shared" si="0"/>
        <v>Patterns</v>
      </c>
      <c r="D5" t="str">
        <f t="shared" si="1"/>
        <v>Youth</v>
      </c>
      <c r="E5" t="str">
        <f t="shared" si="3"/>
        <v>Female</v>
      </c>
      <c r="F5" t="str">
        <f t="shared" si="4"/>
        <v>C G10-G05</v>
      </c>
    </row>
    <row r="6" spans="1:6" x14ac:dyDescent="0.25">
      <c r="A6" s="1" t="s">
        <v>5</v>
      </c>
      <c r="B6" s="1" t="str">
        <f t="shared" si="2"/>
        <v>Individual</v>
      </c>
      <c r="C6" t="str">
        <f t="shared" si="0"/>
        <v>Patterns</v>
      </c>
      <c r="D6" t="str">
        <f t="shared" si="1"/>
        <v>Youth</v>
      </c>
      <c r="E6" t="str">
        <f t="shared" si="3"/>
        <v>Female</v>
      </c>
      <c r="F6" t="str">
        <f t="shared" si="4"/>
        <v>C G10-G05</v>
      </c>
    </row>
    <row r="7" spans="1:6" x14ac:dyDescent="0.25">
      <c r="A7" s="1" t="s">
        <v>6</v>
      </c>
      <c r="B7" s="1" t="str">
        <f t="shared" si="2"/>
        <v>Individual</v>
      </c>
      <c r="C7" t="str">
        <f t="shared" si="0"/>
        <v>Patterns</v>
      </c>
      <c r="D7" t="str">
        <f t="shared" si="1"/>
        <v>Youth</v>
      </c>
      <c r="E7" t="str">
        <f t="shared" si="3"/>
        <v>Male</v>
      </c>
      <c r="F7" t="str">
        <f t="shared" si="4"/>
        <v>A D01-D06</v>
      </c>
    </row>
    <row r="8" spans="1:6" x14ac:dyDescent="0.25">
      <c r="A8" s="1" t="s">
        <v>7</v>
      </c>
      <c r="B8" s="1" t="str">
        <f t="shared" si="2"/>
        <v>Individual</v>
      </c>
      <c r="C8" t="str">
        <f t="shared" si="0"/>
        <v>Patterns</v>
      </c>
      <c r="D8" t="str">
        <f t="shared" si="1"/>
        <v>Youth</v>
      </c>
      <c r="E8" t="str">
        <f t="shared" si="3"/>
        <v>Male</v>
      </c>
      <c r="F8" t="str">
        <f t="shared" si="4"/>
        <v>B G04-G01</v>
      </c>
    </row>
    <row r="9" spans="1:6" x14ac:dyDescent="0.25">
      <c r="A9" s="1" t="s">
        <v>8</v>
      </c>
      <c r="B9" s="1" t="str">
        <f t="shared" si="2"/>
        <v>Individual</v>
      </c>
      <c r="C9" t="str">
        <f t="shared" si="0"/>
        <v>Patterns</v>
      </c>
      <c r="D9" t="str">
        <f t="shared" si="1"/>
        <v>Youth</v>
      </c>
      <c r="E9" t="str">
        <f t="shared" si="3"/>
        <v>Male</v>
      </c>
      <c r="F9" t="str">
        <f t="shared" si="4"/>
        <v>B G04-G01</v>
      </c>
    </row>
    <row r="10" spans="1:6" x14ac:dyDescent="0.25">
      <c r="A10" s="1" t="s">
        <v>9</v>
      </c>
      <c r="B10" s="1" t="str">
        <f t="shared" si="2"/>
        <v>Individual</v>
      </c>
      <c r="C10" t="str">
        <f t="shared" si="0"/>
        <v>Patterns</v>
      </c>
      <c r="D10" t="str">
        <f t="shared" si="1"/>
        <v>Youth</v>
      </c>
      <c r="E10" t="str">
        <f t="shared" si="3"/>
        <v>Male</v>
      </c>
      <c r="F10" t="str">
        <f t="shared" si="4"/>
        <v>C G10-G05</v>
      </c>
    </row>
    <row r="11" spans="1:6" x14ac:dyDescent="0.25">
      <c r="A11" s="1" t="s">
        <v>10</v>
      </c>
      <c r="B11" s="1" t="str">
        <f t="shared" si="2"/>
        <v>Individual</v>
      </c>
      <c r="C11" t="str">
        <f t="shared" si="0"/>
        <v>Patterns</v>
      </c>
      <c r="D11" t="str">
        <f t="shared" si="1"/>
        <v>Youth</v>
      </c>
      <c r="E11" t="str">
        <f t="shared" si="3"/>
        <v>Male</v>
      </c>
      <c r="F11" t="str">
        <f t="shared" si="4"/>
        <v>C G10-G05</v>
      </c>
    </row>
    <row r="12" spans="1:6" x14ac:dyDescent="0.25">
      <c r="A12" s="1" t="s">
        <v>11</v>
      </c>
      <c r="B12" s="1" t="str">
        <f t="shared" si="2"/>
        <v>Individual</v>
      </c>
      <c r="C12" t="str">
        <f t="shared" si="0"/>
        <v>Patterns</v>
      </c>
      <c r="D12" t="str">
        <f t="shared" si="1"/>
        <v>Youth</v>
      </c>
      <c r="E12" t="str">
        <f t="shared" si="3"/>
        <v>Male</v>
      </c>
      <c r="F12" t="str">
        <f t="shared" si="4"/>
        <v>C G10-G05</v>
      </c>
    </row>
    <row r="13" spans="1:6" x14ac:dyDescent="0.25">
      <c r="A13" s="1" t="s">
        <v>12</v>
      </c>
      <c r="B13" s="1" t="str">
        <f t="shared" si="2"/>
        <v>Individual</v>
      </c>
      <c r="C13" t="str">
        <f t="shared" si="0"/>
        <v>Patterns</v>
      </c>
      <c r="D13" t="str">
        <f t="shared" si="1"/>
        <v>Junior</v>
      </c>
      <c r="E13" t="str">
        <f t="shared" si="3"/>
        <v>Mixed</v>
      </c>
      <c r="F13" t="str">
        <f t="shared" si="4"/>
        <v>A D01-D06</v>
      </c>
    </row>
    <row r="14" spans="1:6" x14ac:dyDescent="0.25">
      <c r="A14" s="1" t="s">
        <v>13</v>
      </c>
      <c r="B14" s="1" t="str">
        <f t="shared" si="2"/>
        <v>Individual</v>
      </c>
      <c r="C14" t="str">
        <f t="shared" si="0"/>
        <v>Patterns</v>
      </c>
      <c r="D14" t="str">
        <f t="shared" si="1"/>
        <v>Junior</v>
      </c>
      <c r="E14" t="str">
        <f t="shared" si="3"/>
        <v>Female</v>
      </c>
      <c r="F14" t="str">
        <f t="shared" si="4"/>
        <v>A D01-D06</v>
      </c>
    </row>
    <row r="15" spans="1:6" x14ac:dyDescent="0.25">
      <c r="A15" s="1" t="s">
        <v>14</v>
      </c>
      <c r="B15" s="1" t="str">
        <f t="shared" si="2"/>
        <v>Individual</v>
      </c>
      <c r="C15" t="str">
        <f t="shared" si="0"/>
        <v>Patterns</v>
      </c>
      <c r="D15" t="str">
        <f t="shared" si="1"/>
        <v>Junior</v>
      </c>
      <c r="E15" t="str">
        <f t="shared" si="3"/>
        <v>Female</v>
      </c>
      <c r="F15" t="str">
        <f t="shared" si="4"/>
        <v>B G04-G01</v>
      </c>
    </row>
    <row r="16" spans="1:6" x14ac:dyDescent="0.25">
      <c r="A16" s="1" t="s">
        <v>15</v>
      </c>
      <c r="B16" s="1" t="str">
        <f t="shared" si="2"/>
        <v>Individual</v>
      </c>
      <c r="C16" t="str">
        <f t="shared" si="0"/>
        <v>Patterns</v>
      </c>
      <c r="D16" t="str">
        <f t="shared" si="1"/>
        <v>Junior</v>
      </c>
      <c r="E16" t="str">
        <f t="shared" si="3"/>
        <v>Female</v>
      </c>
      <c r="F16" t="str">
        <f t="shared" si="4"/>
        <v>C G10-G05</v>
      </c>
    </row>
    <row r="17" spans="1:6" x14ac:dyDescent="0.25">
      <c r="A17" s="1" t="s">
        <v>16</v>
      </c>
      <c r="B17" s="1" t="str">
        <f t="shared" si="2"/>
        <v>Individual</v>
      </c>
      <c r="C17" t="str">
        <f t="shared" si="0"/>
        <v>Patterns</v>
      </c>
      <c r="D17" t="str">
        <f t="shared" si="1"/>
        <v>Junior</v>
      </c>
      <c r="E17" t="str">
        <f t="shared" si="3"/>
        <v>Male</v>
      </c>
      <c r="F17" t="str">
        <f t="shared" si="4"/>
        <v>A D01-D06</v>
      </c>
    </row>
    <row r="18" spans="1:6" x14ac:dyDescent="0.25">
      <c r="A18" s="1" t="s">
        <v>17</v>
      </c>
      <c r="B18" s="1" t="str">
        <f t="shared" si="2"/>
        <v>Individual</v>
      </c>
      <c r="C18" t="str">
        <f t="shared" si="0"/>
        <v>Patterns</v>
      </c>
      <c r="D18" t="str">
        <f t="shared" si="1"/>
        <v>Junior</v>
      </c>
      <c r="E18" t="str">
        <f t="shared" si="3"/>
        <v>Male</v>
      </c>
      <c r="F18" t="str">
        <f t="shared" si="4"/>
        <v>B G04-G01</v>
      </c>
    </row>
    <row r="19" spans="1:6" x14ac:dyDescent="0.25">
      <c r="A19" s="1" t="s">
        <v>18</v>
      </c>
      <c r="B19" s="1" t="str">
        <f t="shared" si="2"/>
        <v>Individual</v>
      </c>
      <c r="C19" t="str">
        <f t="shared" si="0"/>
        <v>Patterns</v>
      </c>
      <c r="D19" t="str">
        <f t="shared" si="1"/>
        <v>Junior</v>
      </c>
      <c r="E19" t="str">
        <f t="shared" si="3"/>
        <v>Male</v>
      </c>
      <c r="F19" t="str">
        <f t="shared" si="4"/>
        <v>C G10-G05</v>
      </c>
    </row>
    <row r="20" spans="1:6" x14ac:dyDescent="0.25">
      <c r="A20" s="1" t="s">
        <v>19</v>
      </c>
      <c r="B20" s="1" t="str">
        <f t="shared" si="2"/>
        <v>Individual</v>
      </c>
      <c r="C20" t="str">
        <f t="shared" si="0"/>
        <v>Patterns</v>
      </c>
      <c r="D20" t="str">
        <f t="shared" si="1"/>
        <v>Junior</v>
      </c>
      <c r="E20" t="str">
        <f t="shared" si="3"/>
        <v>Male</v>
      </c>
      <c r="F20" t="str">
        <f t="shared" si="4"/>
        <v>C G10-G05</v>
      </c>
    </row>
    <row r="21" spans="1:6" x14ac:dyDescent="0.25">
      <c r="A21" s="1" t="s">
        <v>20</v>
      </c>
      <c r="B21" s="1" t="str">
        <f t="shared" si="2"/>
        <v>Individual</v>
      </c>
      <c r="C21" t="str">
        <f t="shared" si="0"/>
        <v>Patterns</v>
      </c>
      <c r="D21" t="str">
        <f t="shared" si="1"/>
        <v>Senior</v>
      </c>
      <c r="E21" t="str">
        <f t="shared" si="3"/>
        <v>Female</v>
      </c>
      <c r="F21" t="str">
        <f t="shared" si="4"/>
        <v>A D01-D06</v>
      </c>
    </row>
    <row r="22" spans="1:6" x14ac:dyDescent="0.25">
      <c r="A22" s="1" t="s">
        <v>21</v>
      </c>
      <c r="B22" s="1" t="str">
        <f t="shared" si="2"/>
        <v>Individual</v>
      </c>
      <c r="C22" t="str">
        <f t="shared" si="0"/>
        <v>Patterns</v>
      </c>
      <c r="D22" t="str">
        <f t="shared" si="1"/>
        <v>Senior</v>
      </c>
      <c r="E22" t="str">
        <f t="shared" si="3"/>
        <v>Female</v>
      </c>
      <c r="F22" t="str">
        <f t="shared" si="4"/>
        <v>A D01-D06</v>
      </c>
    </row>
    <row r="23" spans="1:6" x14ac:dyDescent="0.25">
      <c r="A23" s="1" t="s">
        <v>22</v>
      </c>
      <c r="B23" s="1" t="str">
        <f t="shared" si="2"/>
        <v>Individual</v>
      </c>
      <c r="C23" t="str">
        <f t="shared" si="0"/>
        <v>Patterns</v>
      </c>
      <c r="D23" t="str">
        <f t="shared" si="1"/>
        <v>Senior</v>
      </c>
      <c r="E23" t="str">
        <f t="shared" si="3"/>
        <v>Female</v>
      </c>
      <c r="F23" t="str">
        <f t="shared" si="4"/>
        <v>A D01-D06</v>
      </c>
    </row>
    <row r="24" spans="1:6" x14ac:dyDescent="0.25">
      <c r="A24" s="1" t="s">
        <v>23</v>
      </c>
      <c r="B24" s="1" t="str">
        <f t="shared" si="2"/>
        <v>Individual</v>
      </c>
      <c r="C24" t="str">
        <f>IF(ISNUMBER(SEARCH("Tul",A24))=TRUE,"Patterns",IF(ISNUMBER(SEARCH("Sparring",A24))=TRUE,"Sparring",IF(ISNUMBER(SEARCH("Pre-Arranged",A24))=TRUE,"Pre-Arranged",IF(ISNUMBER(SEARCH("Power",A24))=TRUE,"Power",IF(ISNUMBER(SEARCH("Chon-Ji",A24))=TRUE,"Patterns")))))</f>
        <v>Patterns</v>
      </c>
      <c r="D24" t="str">
        <f t="shared" si="1"/>
        <v>Senior</v>
      </c>
      <c r="E24" t="str">
        <f t="shared" si="3"/>
        <v>Female</v>
      </c>
      <c r="F24" t="str">
        <f t="shared" si="4"/>
        <v>A D01-D06</v>
      </c>
    </row>
    <row r="25" spans="1:6" x14ac:dyDescent="0.25">
      <c r="A25" s="1" t="s">
        <v>24</v>
      </c>
      <c r="B25" s="1" t="str">
        <f t="shared" si="2"/>
        <v>Individual</v>
      </c>
      <c r="C25" t="str">
        <f t="shared" si="0"/>
        <v>Patterns</v>
      </c>
      <c r="D25" t="str">
        <f t="shared" si="1"/>
        <v>Senior</v>
      </c>
      <c r="E25" t="str">
        <f t="shared" si="3"/>
        <v>Female</v>
      </c>
      <c r="F25" t="str">
        <f t="shared" si="4"/>
        <v>B G04-G01</v>
      </c>
    </row>
    <row r="26" spans="1:6" x14ac:dyDescent="0.25">
      <c r="A26" s="1" t="s">
        <v>25</v>
      </c>
      <c r="B26" s="1" t="str">
        <f t="shared" si="2"/>
        <v>Individual</v>
      </c>
      <c r="C26" t="str">
        <f t="shared" si="0"/>
        <v>Patterns</v>
      </c>
      <c r="D26" t="str">
        <f t="shared" si="1"/>
        <v>Senior</v>
      </c>
      <c r="E26" t="str">
        <f t="shared" si="3"/>
        <v>Female</v>
      </c>
      <c r="F26" t="str">
        <f t="shared" si="4"/>
        <v>C G10-G05</v>
      </c>
    </row>
    <row r="27" spans="1:6" x14ac:dyDescent="0.25">
      <c r="A27" s="1" t="s">
        <v>26</v>
      </c>
      <c r="B27" s="1" t="str">
        <f t="shared" si="2"/>
        <v>Individual</v>
      </c>
      <c r="C27" t="str">
        <f t="shared" si="0"/>
        <v>Patterns</v>
      </c>
      <c r="D27" t="str">
        <f t="shared" si="1"/>
        <v>Senior</v>
      </c>
      <c r="E27" t="str">
        <f t="shared" si="3"/>
        <v>Female</v>
      </c>
      <c r="F27" t="str">
        <f t="shared" si="4"/>
        <v>C G10-G05</v>
      </c>
    </row>
    <row r="28" spans="1:6" x14ac:dyDescent="0.25">
      <c r="A28" s="1" t="s">
        <v>27</v>
      </c>
      <c r="B28" s="1" t="str">
        <f t="shared" si="2"/>
        <v>Individual</v>
      </c>
      <c r="C28" t="str">
        <f t="shared" si="0"/>
        <v>Patterns</v>
      </c>
      <c r="D28" t="str">
        <f t="shared" si="1"/>
        <v>Senior</v>
      </c>
      <c r="E28" t="str">
        <f t="shared" si="3"/>
        <v>Male</v>
      </c>
      <c r="F28" t="str">
        <f t="shared" si="4"/>
        <v>A D01-D06</v>
      </c>
    </row>
    <row r="29" spans="1:6" x14ac:dyDescent="0.25">
      <c r="A29" s="1" t="s">
        <v>28</v>
      </c>
      <c r="B29" s="1" t="str">
        <f t="shared" si="2"/>
        <v>Individual</v>
      </c>
      <c r="C29" t="str">
        <f t="shared" si="0"/>
        <v>Patterns</v>
      </c>
      <c r="D29" t="str">
        <f t="shared" si="1"/>
        <v>Senior</v>
      </c>
      <c r="E29" t="str">
        <f t="shared" si="3"/>
        <v>Male</v>
      </c>
      <c r="F29" t="str">
        <f t="shared" si="4"/>
        <v>A D01-D06</v>
      </c>
    </row>
    <row r="30" spans="1:6" x14ac:dyDescent="0.25">
      <c r="A30" s="1" t="s">
        <v>29</v>
      </c>
      <c r="B30" s="1" t="str">
        <f t="shared" si="2"/>
        <v>Individual</v>
      </c>
      <c r="C30" t="str">
        <f t="shared" si="0"/>
        <v>Patterns</v>
      </c>
      <c r="D30" t="str">
        <f t="shared" si="1"/>
        <v>Senior</v>
      </c>
      <c r="E30" t="str">
        <f t="shared" si="3"/>
        <v>Male</v>
      </c>
      <c r="F30" t="str">
        <f t="shared" si="4"/>
        <v>A D01-D06</v>
      </c>
    </row>
    <row r="31" spans="1:6" x14ac:dyDescent="0.25">
      <c r="A31" s="1" t="s">
        <v>30</v>
      </c>
      <c r="B31" s="1" t="str">
        <f t="shared" si="2"/>
        <v>Individual</v>
      </c>
      <c r="C31" t="str">
        <f t="shared" si="0"/>
        <v>Patterns</v>
      </c>
      <c r="D31" t="str">
        <f t="shared" si="1"/>
        <v>Senior</v>
      </c>
      <c r="E31" t="str">
        <f t="shared" si="3"/>
        <v>Male</v>
      </c>
      <c r="F31" t="str">
        <f t="shared" si="4"/>
        <v>A D01-D06</v>
      </c>
    </row>
    <row r="32" spans="1:6" x14ac:dyDescent="0.25">
      <c r="A32" s="1" t="s">
        <v>31</v>
      </c>
      <c r="B32" s="1" t="str">
        <f t="shared" si="2"/>
        <v>Individual</v>
      </c>
      <c r="C32" t="str">
        <f t="shared" si="0"/>
        <v>Patterns</v>
      </c>
      <c r="D32" t="str">
        <f t="shared" si="1"/>
        <v>Senior</v>
      </c>
      <c r="E32" t="str">
        <f t="shared" si="3"/>
        <v>Male</v>
      </c>
      <c r="F32" t="str">
        <f t="shared" si="4"/>
        <v>B G04-G01</v>
      </c>
    </row>
    <row r="33" spans="1:6" x14ac:dyDescent="0.25">
      <c r="A33" s="1" t="s">
        <v>32</v>
      </c>
      <c r="B33" s="1" t="str">
        <f t="shared" si="2"/>
        <v>Individual</v>
      </c>
      <c r="C33" t="str">
        <f t="shared" si="0"/>
        <v>Patterns</v>
      </c>
      <c r="D33" t="str">
        <f t="shared" si="1"/>
        <v>Senior</v>
      </c>
      <c r="E33" t="str">
        <f t="shared" si="3"/>
        <v>Male</v>
      </c>
      <c r="F33" t="str">
        <f t="shared" si="4"/>
        <v>C G10-G05</v>
      </c>
    </row>
    <row r="34" spans="1:6" x14ac:dyDescent="0.25">
      <c r="A34" s="1" t="s">
        <v>33</v>
      </c>
      <c r="B34" s="1" t="str">
        <f t="shared" si="2"/>
        <v>Individual</v>
      </c>
      <c r="C34" t="str">
        <f t="shared" si="0"/>
        <v>Patterns</v>
      </c>
      <c r="D34" t="str">
        <f>IF(ISNUMBER(SEARCH("6-13",A34))=TRUE,"Youth",IF(ISNUMBER(SEARCH("14-17",A34))=TRUE,"Junior",IF(ISNUMBER(SEARCH("18+",A34))=TRUE,"Senior",IF(ISNUMBER(SEARCH("35+",A34))=TRUE,"Veteran",IF(ISNUMBER(SEARCH("14+",A34))=TRUE,"Junior-Senior-Veteran")))))</f>
        <v>Senior</v>
      </c>
      <c r="E34" t="str">
        <f t="shared" si="3"/>
        <v>Male</v>
      </c>
      <c r="F34" t="str">
        <f t="shared" si="4"/>
        <v>C G10-G05</v>
      </c>
    </row>
    <row r="35" spans="1:6" x14ac:dyDescent="0.25">
      <c r="A35" s="1" t="s">
        <v>34</v>
      </c>
      <c r="B35" s="1" t="str">
        <f t="shared" si="2"/>
        <v>Team</v>
      </c>
      <c r="C35" t="str">
        <f t="shared" si="0"/>
        <v>Patterns</v>
      </c>
      <c r="D35" t="str">
        <f t="shared" si="1"/>
        <v>Junior-Senior-Veteran</v>
      </c>
      <c r="E35" t="str">
        <f t="shared" si="3"/>
        <v>Mixed</v>
      </c>
      <c r="F35" t="str">
        <f t="shared" si="4"/>
        <v>A+B G04-D06</v>
      </c>
    </row>
    <row r="36" spans="1:6" x14ac:dyDescent="0.25">
      <c r="A36" s="1" t="s">
        <v>35</v>
      </c>
      <c r="B36" s="1" t="str">
        <f t="shared" si="2"/>
        <v>Team</v>
      </c>
      <c r="C36" t="str">
        <f t="shared" si="0"/>
        <v>Pre-Arranged</v>
      </c>
      <c r="D36" t="str">
        <f t="shared" si="1"/>
        <v>Junior-Senior-Veteran</v>
      </c>
      <c r="E36" t="str">
        <f t="shared" si="3"/>
        <v>Mixed</v>
      </c>
      <c r="F36" t="str">
        <f t="shared" si="4"/>
        <v>A+B G04-D06</v>
      </c>
    </row>
    <row r="37" spans="1:6" x14ac:dyDescent="0.25">
      <c r="A37" s="1" t="s">
        <v>36</v>
      </c>
      <c r="B37" s="1" t="str">
        <f t="shared" si="2"/>
        <v>Individual</v>
      </c>
      <c r="C37" t="str">
        <f t="shared" si="0"/>
        <v>Patterns</v>
      </c>
      <c r="D37" t="str">
        <f t="shared" si="1"/>
        <v>Youth</v>
      </c>
      <c r="E37" t="str">
        <f t="shared" si="3"/>
        <v>Mixed</v>
      </c>
      <c r="F37" t="str">
        <f t="shared" si="4"/>
        <v>C G10-G05</v>
      </c>
    </row>
    <row r="38" spans="1:6" x14ac:dyDescent="0.25">
      <c r="A38" s="1" t="s">
        <v>37</v>
      </c>
      <c r="B38" s="1" t="str">
        <f t="shared" si="2"/>
        <v>Individual</v>
      </c>
      <c r="C38" t="str">
        <f t="shared" si="0"/>
        <v>Patterns</v>
      </c>
      <c r="D38" t="str">
        <f t="shared" si="1"/>
        <v>Junior-Senior-Veteran</v>
      </c>
      <c r="E38" t="str">
        <f t="shared" si="3"/>
        <v>Mixed</v>
      </c>
      <c r="F38" t="str">
        <f t="shared" si="4"/>
        <v>C G10-G05</v>
      </c>
    </row>
    <row r="39" spans="1:6" x14ac:dyDescent="0.25">
      <c r="A39" s="1" t="s">
        <v>38</v>
      </c>
      <c r="B39" s="1" t="str">
        <f t="shared" si="2"/>
        <v>Individual</v>
      </c>
      <c r="C39" t="str">
        <f t="shared" si="0"/>
        <v>Sparring</v>
      </c>
      <c r="D39" t="str">
        <f t="shared" si="1"/>
        <v>Youth</v>
      </c>
      <c r="E39" t="str">
        <f t="shared" si="3"/>
        <v>Female</v>
      </c>
      <c r="F39" t="str">
        <f t="shared" si="4"/>
        <v>A+B G04-D06</v>
      </c>
    </row>
    <row r="40" spans="1:6" x14ac:dyDescent="0.25">
      <c r="A40" s="1" t="s">
        <v>39</v>
      </c>
      <c r="B40" s="1" t="str">
        <f t="shared" si="2"/>
        <v>Individual</v>
      </c>
      <c r="C40" t="str">
        <f t="shared" si="0"/>
        <v>Sparring</v>
      </c>
      <c r="D40" t="str">
        <f t="shared" si="1"/>
        <v>Youth</v>
      </c>
      <c r="E40" t="str">
        <f t="shared" si="3"/>
        <v>Female</v>
      </c>
      <c r="F40" t="str">
        <f t="shared" si="4"/>
        <v>A+B G04-D06</v>
      </c>
    </row>
    <row r="41" spans="1:6" x14ac:dyDescent="0.25">
      <c r="A41" s="1" t="s">
        <v>40</v>
      </c>
      <c r="B41" s="1" t="str">
        <f t="shared" si="2"/>
        <v>Individual</v>
      </c>
      <c r="C41" t="str">
        <f t="shared" si="0"/>
        <v>Sparring</v>
      </c>
      <c r="D41" t="str">
        <f t="shared" si="1"/>
        <v>Youth</v>
      </c>
      <c r="E41" t="str">
        <f t="shared" si="3"/>
        <v>Female</v>
      </c>
      <c r="F41" t="str">
        <f t="shared" si="4"/>
        <v>A D01-D06</v>
      </c>
    </row>
    <row r="42" spans="1:6" x14ac:dyDescent="0.25">
      <c r="A42" s="1" t="s">
        <v>41</v>
      </c>
      <c r="B42" s="1" t="str">
        <f t="shared" si="2"/>
        <v>Individual</v>
      </c>
      <c r="C42" t="str">
        <f t="shared" si="0"/>
        <v>Sparring</v>
      </c>
      <c r="D42" t="str">
        <f t="shared" si="1"/>
        <v>Youth</v>
      </c>
      <c r="E42" t="str">
        <f t="shared" si="3"/>
        <v>Female</v>
      </c>
      <c r="F42" t="str">
        <f t="shared" si="4"/>
        <v>B G04-G01</v>
      </c>
    </row>
    <row r="43" spans="1:6" x14ac:dyDescent="0.25">
      <c r="A43" s="1" t="s">
        <v>42</v>
      </c>
      <c r="B43" s="1" t="str">
        <f t="shared" si="2"/>
        <v>Individual</v>
      </c>
      <c r="C43" t="str">
        <f t="shared" si="0"/>
        <v>Sparring</v>
      </c>
      <c r="D43" t="str">
        <f t="shared" si="1"/>
        <v>Youth</v>
      </c>
      <c r="E43" t="str">
        <f t="shared" si="3"/>
        <v>Female</v>
      </c>
      <c r="F43" t="str">
        <f t="shared" si="4"/>
        <v>A+B G04-D06</v>
      </c>
    </row>
    <row r="44" spans="1:6" x14ac:dyDescent="0.25">
      <c r="A44" s="1" t="s">
        <v>43</v>
      </c>
      <c r="B44" s="1" t="str">
        <f t="shared" si="2"/>
        <v>Individual</v>
      </c>
      <c r="C44" t="str">
        <f t="shared" si="0"/>
        <v>Sparring</v>
      </c>
      <c r="D44" t="str">
        <f t="shared" si="1"/>
        <v>Youth</v>
      </c>
      <c r="E44" t="str">
        <f t="shared" si="3"/>
        <v>Female</v>
      </c>
      <c r="F44" t="str">
        <f t="shared" si="4"/>
        <v>B G04-G01</v>
      </c>
    </row>
    <row r="45" spans="1:6" x14ac:dyDescent="0.25">
      <c r="A45" s="1" t="s">
        <v>44</v>
      </c>
      <c r="B45" s="1" t="str">
        <f t="shared" si="2"/>
        <v>Individual</v>
      </c>
      <c r="C45" t="str">
        <f t="shared" si="0"/>
        <v>Sparring</v>
      </c>
      <c r="D45" t="str">
        <f t="shared" si="1"/>
        <v>Youth</v>
      </c>
      <c r="E45" t="str">
        <f t="shared" si="3"/>
        <v>Female</v>
      </c>
      <c r="F45" t="str">
        <f t="shared" si="4"/>
        <v>C G10-G05</v>
      </c>
    </row>
    <row r="46" spans="1:6" x14ac:dyDescent="0.25">
      <c r="A46" s="1" t="s">
        <v>45</v>
      </c>
      <c r="B46" s="1" t="str">
        <f t="shared" si="2"/>
        <v>Individual</v>
      </c>
      <c r="C46" t="str">
        <f t="shared" si="0"/>
        <v>Sparring</v>
      </c>
      <c r="D46" t="str">
        <f t="shared" si="1"/>
        <v>Youth</v>
      </c>
      <c r="E46" t="str">
        <f t="shared" si="3"/>
        <v>Female</v>
      </c>
      <c r="F46" t="str">
        <f t="shared" si="4"/>
        <v>C G10-G05</v>
      </c>
    </row>
    <row r="47" spans="1:6" x14ac:dyDescent="0.25">
      <c r="A47" s="1" t="s">
        <v>46</v>
      </c>
      <c r="B47" s="1" t="str">
        <f t="shared" si="2"/>
        <v>Individual</v>
      </c>
      <c r="C47" t="str">
        <f t="shared" si="0"/>
        <v>Sparring</v>
      </c>
      <c r="D47" t="str">
        <f t="shared" si="1"/>
        <v>Youth</v>
      </c>
      <c r="E47" t="str">
        <f t="shared" si="3"/>
        <v>Female</v>
      </c>
      <c r="F47" t="str">
        <f t="shared" si="4"/>
        <v>C G10-G05</v>
      </c>
    </row>
    <row r="48" spans="1:6" x14ac:dyDescent="0.25">
      <c r="A48" s="1" t="s">
        <v>47</v>
      </c>
      <c r="B48" s="1" t="str">
        <f t="shared" si="2"/>
        <v>Individual</v>
      </c>
      <c r="C48" t="str">
        <f t="shared" si="0"/>
        <v>Sparring</v>
      </c>
      <c r="D48" t="str">
        <f t="shared" si="1"/>
        <v>Youth</v>
      </c>
      <c r="E48" t="str">
        <f t="shared" si="3"/>
        <v>Female</v>
      </c>
      <c r="F48" t="str">
        <f t="shared" si="4"/>
        <v>C G10-G05</v>
      </c>
    </row>
    <row r="49" spans="1:6" x14ac:dyDescent="0.25">
      <c r="A49" s="1" t="s">
        <v>48</v>
      </c>
      <c r="B49" s="1" t="str">
        <f t="shared" si="2"/>
        <v>Individual</v>
      </c>
      <c r="C49" t="str">
        <f t="shared" si="0"/>
        <v>Sparring</v>
      </c>
      <c r="D49" t="str">
        <f t="shared" si="1"/>
        <v>Youth</v>
      </c>
      <c r="E49" t="str">
        <f t="shared" si="3"/>
        <v>Male</v>
      </c>
      <c r="F49" t="str">
        <f t="shared" si="4"/>
        <v>A+B G04-D06</v>
      </c>
    </row>
    <row r="50" spans="1:6" x14ac:dyDescent="0.25">
      <c r="A50" s="1" t="s">
        <v>49</v>
      </c>
      <c r="B50" s="1" t="str">
        <f t="shared" si="2"/>
        <v>Individual</v>
      </c>
      <c r="C50" t="str">
        <f t="shared" si="0"/>
        <v>Sparring</v>
      </c>
      <c r="D50" t="str">
        <f t="shared" si="1"/>
        <v>Youth</v>
      </c>
      <c r="E50" t="str">
        <f t="shared" si="3"/>
        <v>Male</v>
      </c>
      <c r="F50" t="str">
        <f t="shared" si="4"/>
        <v>A+B G04-D06</v>
      </c>
    </row>
    <row r="51" spans="1:6" x14ac:dyDescent="0.25">
      <c r="A51" s="1" t="s">
        <v>50</v>
      </c>
      <c r="B51" s="1" t="str">
        <f t="shared" si="2"/>
        <v>Individual</v>
      </c>
      <c r="C51" t="str">
        <f t="shared" si="0"/>
        <v>Sparring</v>
      </c>
      <c r="D51" t="str">
        <f t="shared" si="1"/>
        <v>Youth</v>
      </c>
      <c r="E51" t="str">
        <f t="shared" si="3"/>
        <v>Male</v>
      </c>
      <c r="F51" t="str">
        <f t="shared" si="4"/>
        <v>A+B G04-D06</v>
      </c>
    </row>
    <row r="52" spans="1:6" x14ac:dyDescent="0.25">
      <c r="A52" s="1" t="s">
        <v>447</v>
      </c>
      <c r="B52" s="1" t="str">
        <f t="shared" si="2"/>
        <v>Individual</v>
      </c>
      <c r="C52" t="str">
        <f t="shared" si="0"/>
        <v>Sparring</v>
      </c>
      <c r="D52" t="str">
        <f t="shared" si="1"/>
        <v>Youth</v>
      </c>
      <c r="E52" t="str">
        <f t="shared" si="3"/>
        <v>Male</v>
      </c>
      <c r="F52" t="str">
        <f t="shared" si="4"/>
        <v>A+B G04-D06</v>
      </c>
    </row>
    <row r="53" spans="1:6" x14ac:dyDescent="0.25">
      <c r="A53" s="1" t="s">
        <v>51</v>
      </c>
      <c r="B53" s="1" t="str">
        <f t="shared" si="2"/>
        <v>Individual</v>
      </c>
      <c r="C53" t="str">
        <f t="shared" si="0"/>
        <v>Sparring</v>
      </c>
      <c r="D53" t="str">
        <f t="shared" si="1"/>
        <v>Youth</v>
      </c>
      <c r="E53" t="str">
        <f t="shared" si="3"/>
        <v>Male</v>
      </c>
      <c r="F53" t="str">
        <f t="shared" si="4"/>
        <v>B G04-G01</v>
      </c>
    </row>
    <row r="54" spans="1:6" x14ac:dyDescent="0.25">
      <c r="A54" s="1" t="s">
        <v>52</v>
      </c>
      <c r="B54" s="1" t="str">
        <f t="shared" si="2"/>
        <v>Individual</v>
      </c>
      <c r="C54" t="str">
        <f t="shared" si="0"/>
        <v>Sparring</v>
      </c>
      <c r="D54" t="str">
        <f t="shared" si="1"/>
        <v>Youth</v>
      </c>
      <c r="E54" t="str">
        <f t="shared" si="3"/>
        <v>Male</v>
      </c>
      <c r="F54" t="str">
        <f t="shared" si="4"/>
        <v>B G04-G01</v>
      </c>
    </row>
    <row r="55" spans="1:6" x14ac:dyDescent="0.25">
      <c r="A55" s="1" t="s">
        <v>53</v>
      </c>
      <c r="B55" s="1" t="str">
        <f t="shared" si="2"/>
        <v>Individual</v>
      </c>
      <c r="C55" t="str">
        <f t="shared" si="0"/>
        <v>Sparring</v>
      </c>
      <c r="D55" t="str">
        <f t="shared" si="1"/>
        <v>Youth</v>
      </c>
      <c r="E55" t="str">
        <f t="shared" si="3"/>
        <v>Male</v>
      </c>
      <c r="F55" t="str">
        <f t="shared" si="4"/>
        <v>C G10-G05</v>
      </c>
    </row>
    <row r="56" spans="1:6" x14ac:dyDescent="0.25">
      <c r="A56" s="1" t="s">
        <v>54</v>
      </c>
      <c r="B56" s="1" t="str">
        <f t="shared" si="2"/>
        <v>Individual</v>
      </c>
      <c r="C56" t="str">
        <f t="shared" si="0"/>
        <v>Sparring</v>
      </c>
      <c r="D56" t="str">
        <f t="shared" si="1"/>
        <v>Youth</v>
      </c>
      <c r="E56" t="str">
        <f t="shared" si="3"/>
        <v>Male</v>
      </c>
      <c r="F56" t="str">
        <f t="shared" si="4"/>
        <v>C G10-G05</v>
      </c>
    </row>
    <row r="57" spans="1:6" x14ac:dyDescent="0.25">
      <c r="A57" s="1" t="s">
        <v>55</v>
      </c>
      <c r="B57" s="1" t="str">
        <f t="shared" si="2"/>
        <v>Individual</v>
      </c>
      <c r="C57" t="str">
        <f t="shared" si="0"/>
        <v>Sparring</v>
      </c>
      <c r="D57" t="str">
        <f t="shared" si="1"/>
        <v>Youth</v>
      </c>
      <c r="E57" t="str">
        <f t="shared" si="3"/>
        <v>Male</v>
      </c>
      <c r="F57" t="str">
        <f t="shared" si="4"/>
        <v>C G10-G05</v>
      </c>
    </row>
    <row r="58" spans="1:6" x14ac:dyDescent="0.25">
      <c r="A58" s="1" t="s">
        <v>56</v>
      </c>
      <c r="B58" s="1" t="str">
        <f t="shared" si="2"/>
        <v>Individual</v>
      </c>
      <c r="C58" t="str">
        <f t="shared" si="0"/>
        <v>Sparring</v>
      </c>
      <c r="D58" t="str">
        <f t="shared" si="1"/>
        <v>Youth</v>
      </c>
      <c r="E58" t="str">
        <f t="shared" si="3"/>
        <v>Male</v>
      </c>
      <c r="F58" t="str">
        <f t="shared" si="4"/>
        <v>C G10-G05</v>
      </c>
    </row>
    <row r="59" spans="1:6" x14ac:dyDescent="0.25">
      <c r="A59" s="1" t="s">
        <v>57</v>
      </c>
      <c r="B59" s="1" t="str">
        <f t="shared" si="2"/>
        <v>Individual</v>
      </c>
      <c r="C59" t="str">
        <f t="shared" si="0"/>
        <v>Sparring</v>
      </c>
      <c r="D59" t="str">
        <f t="shared" si="1"/>
        <v>Youth</v>
      </c>
      <c r="E59" t="str">
        <f t="shared" si="3"/>
        <v>Male</v>
      </c>
      <c r="F59" t="str">
        <f t="shared" si="4"/>
        <v>C G10-G05</v>
      </c>
    </row>
    <row r="60" spans="1:6" x14ac:dyDescent="0.25">
      <c r="A60" s="1" t="s">
        <v>58</v>
      </c>
      <c r="B60" s="1" t="str">
        <f t="shared" si="2"/>
        <v>Individual</v>
      </c>
      <c r="C60" t="str">
        <f t="shared" si="0"/>
        <v>Sparring</v>
      </c>
      <c r="D60" t="str">
        <f t="shared" si="1"/>
        <v>Youth</v>
      </c>
      <c r="E60" t="str">
        <f t="shared" si="3"/>
        <v>Male</v>
      </c>
      <c r="F60" t="str">
        <f t="shared" si="4"/>
        <v>C G10-G05</v>
      </c>
    </row>
    <row r="61" spans="1:6" x14ac:dyDescent="0.25">
      <c r="A61" s="1" t="s">
        <v>59</v>
      </c>
      <c r="B61" s="1" t="str">
        <f t="shared" si="2"/>
        <v>Individual</v>
      </c>
      <c r="C61" t="str">
        <f t="shared" si="0"/>
        <v>Sparring</v>
      </c>
      <c r="D61" t="str">
        <f t="shared" si="1"/>
        <v>Junior</v>
      </c>
      <c r="E61" t="str">
        <f t="shared" si="3"/>
        <v>Female</v>
      </c>
      <c r="F61" t="str">
        <f t="shared" si="4"/>
        <v>A+B G04-D06</v>
      </c>
    </row>
    <row r="62" spans="1:6" x14ac:dyDescent="0.25">
      <c r="A62" s="1" t="s">
        <v>60</v>
      </c>
      <c r="B62" s="1" t="str">
        <f t="shared" si="2"/>
        <v>Individual</v>
      </c>
      <c r="C62" t="str">
        <f t="shared" si="0"/>
        <v>Sparring</v>
      </c>
      <c r="D62" t="str">
        <f t="shared" si="1"/>
        <v>Junior</v>
      </c>
      <c r="E62" t="str">
        <f t="shared" si="3"/>
        <v>Female</v>
      </c>
      <c r="F62" t="str">
        <f t="shared" si="4"/>
        <v>A+B G04-D06</v>
      </c>
    </row>
    <row r="63" spans="1:6" x14ac:dyDescent="0.25">
      <c r="A63" s="1" t="s">
        <v>61</v>
      </c>
      <c r="B63" s="1" t="str">
        <f t="shared" si="2"/>
        <v>Individual</v>
      </c>
      <c r="C63" t="str">
        <f t="shared" si="0"/>
        <v>Sparring</v>
      </c>
      <c r="D63" t="str">
        <f t="shared" si="1"/>
        <v>Junior</v>
      </c>
      <c r="E63" t="str">
        <f t="shared" si="3"/>
        <v>Female</v>
      </c>
      <c r="F63" t="str">
        <f t="shared" si="4"/>
        <v>A+B G04-D06</v>
      </c>
    </row>
    <row r="64" spans="1:6" x14ac:dyDescent="0.25">
      <c r="A64" s="1" t="s">
        <v>62</v>
      </c>
      <c r="B64" s="1" t="str">
        <f t="shared" si="2"/>
        <v>Individual</v>
      </c>
      <c r="C64" t="str">
        <f t="shared" si="0"/>
        <v>Sparring</v>
      </c>
      <c r="D64" t="str">
        <f t="shared" si="1"/>
        <v>Junior</v>
      </c>
      <c r="E64" t="str">
        <f t="shared" si="3"/>
        <v>Female</v>
      </c>
      <c r="F64" t="str">
        <f t="shared" si="4"/>
        <v>A+B G04-D06</v>
      </c>
    </row>
    <row r="65" spans="1:6" x14ac:dyDescent="0.25">
      <c r="A65" s="1" t="s">
        <v>63</v>
      </c>
      <c r="B65" s="1" t="str">
        <f t="shared" si="2"/>
        <v>Individual</v>
      </c>
      <c r="C65" t="str">
        <f t="shared" si="0"/>
        <v>Sparring</v>
      </c>
      <c r="D65" t="str">
        <f t="shared" si="1"/>
        <v>Junior</v>
      </c>
      <c r="E65" t="str">
        <f t="shared" si="3"/>
        <v>Female</v>
      </c>
      <c r="F65" t="str">
        <f t="shared" si="4"/>
        <v>A+B G04-D06</v>
      </c>
    </row>
    <row r="66" spans="1:6" x14ac:dyDescent="0.25">
      <c r="A66" s="1" t="s">
        <v>64</v>
      </c>
      <c r="B66" s="1" t="str">
        <f t="shared" si="2"/>
        <v>Individual</v>
      </c>
      <c r="C66" t="str">
        <f t="shared" ref="C66:C106" si="5">IF(ISNUMBER(SEARCH("Tul",A66))=TRUE,"Patterns",IF(ISNUMBER(SEARCH("Sparring",A66))=TRUE,"Sparring",IF(ISNUMBER(SEARCH("Pre-Arranged",A66))=TRUE,"Pre-Arranged",IF(ISNUMBER(SEARCH("Power",A66))=TRUE,"Power",IF(ISNUMBER(SEARCH("Chon-Ji",A66))=TRUE,"Patterns")))))</f>
        <v>Sparring</v>
      </c>
      <c r="D66" t="str">
        <f t="shared" ref="D66:D106" si="6">IF(ISNUMBER(SEARCH("6-13",A66))=TRUE,"Youth",IF(ISNUMBER(SEARCH("14-17",A66))=TRUE,"Junior",IF(ISNUMBER(SEARCH("18+",A66))=TRUE,"Senior",IF(ISNUMBER(SEARCH("35+",A66))=TRUE,"Veteran",IF(ISNUMBER(SEARCH("14+",A66))=TRUE,"Junior-Senior-Veteran")))))</f>
        <v>Junior</v>
      </c>
      <c r="E66" t="str">
        <f t="shared" si="3"/>
        <v>Female</v>
      </c>
      <c r="F66" t="str">
        <f t="shared" si="4"/>
        <v>A+B G04-D06</v>
      </c>
    </row>
    <row r="67" spans="1:6" x14ac:dyDescent="0.25">
      <c r="A67" s="1" t="s">
        <v>65</v>
      </c>
      <c r="B67" s="1" t="str">
        <f t="shared" ref="B67:B106" si="7">IF(ISNUMBER(SEARCH("Team",A67))=TRUE,"Team",IF(ISNUMBER(SEARCH("Pre-Arranged",A67))=TRUE,"Team","Individual"))</f>
        <v>Individual</v>
      </c>
      <c r="C67" t="str">
        <f t="shared" si="5"/>
        <v>Sparring</v>
      </c>
      <c r="D67" t="str">
        <f t="shared" si="6"/>
        <v>Junior</v>
      </c>
      <c r="E67" t="str">
        <f t="shared" ref="E67:E106" si="8">IF(ISNUMBER(SEARCH(" F ",A67))=TRUE,"Female",IF(ISNUMBER(SEARCH(" M ",A67))=TRUE,"Male",IF(OR(ISNUMBER(SEARCH("F/M",A67))=TRUE,ISNUMBER(SEARCH("F+M",A67))=TRUE),"Mixed")))</f>
        <v>Female</v>
      </c>
      <c r="F67" t="str">
        <f t="shared" ref="F67:F106" si="9">IF(ISNUMBER(SEARCH("A D",A67))=TRUE,"A D01-D06",IF(ISNUMBER(SEARCH(" B G",A67))=TRUE,"B G04-G01",IF(ISNUMBER(SEARCH("C G",A67))=TRUE,"C G10-G05",IF(OR(ISNUMBER(SEARCH("A+B",A67))=TRUE,ISNUMBER(SEARCH("A/B",A67))=TRUE),"A+B G04-D06"))))</f>
        <v>C G10-G05</v>
      </c>
    </row>
    <row r="68" spans="1:6" x14ac:dyDescent="0.25">
      <c r="A68" s="1" t="s">
        <v>66</v>
      </c>
      <c r="B68" s="1" t="str">
        <f t="shared" si="7"/>
        <v>Individual</v>
      </c>
      <c r="C68" t="str">
        <f t="shared" si="5"/>
        <v>Sparring</v>
      </c>
      <c r="D68" t="str">
        <f t="shared" si="6"/>
        <v>Junior</v>
      </c>
      <c r="E68" t="str">
        <f t="shared" si="8"/>
        <v>Female</v>
      </c>
      <c r="F68" t="str">
        <f t="shared" si="9"/>
        <v>C G10-G05</v>
      </c>
    </row>
    <row r="69" spans="1:6" x14ac:dyDescent="0.25">
      <c r="A69" s="1" t="s">
        <v>67</v>
      </c>
      <c r="B69" s="1" t="str">
        <f t="shared" si="7"/>
        <v>Individual</v>
      </c>
      <c r="C69" t="str">
        <f t="shared" si="5"/>
        <v>Sparring</v>
      </c>
      <c r="D69" t="str">
        <f t="shared" si="6"/>
        <v>Junior</v>
      </c>
      <c r="E69" t="str">
        <f t="shared" si="8"/>
        <v>Female</v>
      </c>
      <c r="F69" t="str">
        <f t="shared" si="9"/>
        <v>C G10-G05</v>
      </c>
    </row>
    <row r="70" spans="1:6" x14ac:dyDescent="0.25">
      <c r="A70" s="1" t="s">
        <v>68</v>
      </c>
      <c r="B70" s="1" t="str">
        <f t="shared" si="7"/>
        <v>Individual</v>
      </c>
      <c r="C70" t="str">
        <f t="shared" si="5"/>
        <v>Sparring</v>
      </c>
      <c r="D70" t="str">
        <f t="shared" si="6"/>
        <v>Junior</v>
      </c>
      <c r="E70" t="str">
        <f t="shared" si="8"/>
        <v>Male</v>
      </c>
      <c r="F70" t="str">
        <f t="shared" si="9"/>
        <v>A+B G04-D06</v>
      </c>
    </row>
    <row r="71" spans="1:6" x14ac:dyDescent="0.25">
      <c r="A71" s="1" t="s">
        <v>69</v>
      </c>
      <c r="B71" s="1" t="str">
        <f t="shared" si="7"/>
        <v>Individual</v>
      </c>
      <c r="C71" t="str">
        <f t="shared" si="5"/>
        <v>Sparring</v>
      </c>
      <c r="D71" t="str">
        <f t="shared" si="6"/>
        <v>Junior</v>
      </c>
      <c r="E71" t="str">
        <f t="shared" si="8"/>
        <v>Male</v>
      </c>
      <c r="F71" t="str">
        <f t="shared" si="9"/>
        <v>A D01-D06</v>
      </c>
    </row>
    <row r="72" spans="1:6" x14ac:dyDescent="0.25">
      <c r="A72" s="1" t="s">
        <v>70</v>
      </c>
      <c r="B72" s="1" t="str">
        <f t="shared" si="7"/>
        <v>Individual</v>
      </c>
      <c r="C72" t="str">
        <f t="shared" si="5"/>
        <v>Sparring</v>
      </c>
      <c r="D72" t="str">
        <f t="shared" si="6"/>
        <v>Junior</v>
      </c>
      <c r="E72" t="str">
        <f t="shared" si="8"/>
        <v>Male</v>
      </c>
      <c r="F72" t="str">
        <f t="shared" si="9"/>
        <v>A D01-D06</v>
      </c>
    </row>
    <row r="73" spans="1:6" x14ac:dyDescent="0.25">
      <c r="A73" s="1" t="s">
        <v>71</v>
      </c>
      <c r="B73" s="1" t="str">
        <f t="shared" si="7"/>
        <v>Individual</v>
      </c>
      <c r="C73" t="str">
        <f t="shared" si="5"/>
        <v>Sparring</v>
      </c>
      <c r="D73" t="str">
        <f t="shared" si="6"/>
        <v>Junior</v>
      </c>
      <c r="E73" t="str">
        <f t="shared" si="8"/>
        <v>Male</v>
      </c>
      <c r="F73" t="str">
        <f t="shared" si="9"/>
        <v>A+B G04-D06</v>
      </c>
    </row>
    <row r="74" spans="1:6" x14ac:dyDescent="0.25">
      <c r="A74" s="1" t="s">
        <v>72</v>
      </c>
      <c r="B74" s="1" t="str">
        <f t="shared" si="7"/>
        <v>Individual</v>
      </c>
      <c r="C74" t="str">
        <f t="shared" si="5"/>
        <v>Sparring</v>
      </c>
      <c r="D74" t="str">
        <f t="shared" si="6"/>
        <v>Junior</v>
      </c>
      <c r="E74" t="str">
        <f t="shared" si="8"/>
        <v>Male</v>
      </c>
      <c r="F74" t="str">
        <f t="shared" si="9"/>
        <v>A+B G04-D06</v>
      </c>
    </row>
    <row r="75" spans="1:6" x14ac:dyDescent="0.25">
      <c r="A75" s="1" t="s">
        <v>73</v>
      </c>
      <c r="B75" s="1" t="str">
        <f t="shared" si="7"/>
        <v>Individual</v>
      </c>
      <c r="C75" t="str">
        <f t="shared" si="5"/>
        <v>Sparring</v>
      </c>
      <c r="D75" t="str">
        <f t="shared" si="6"/>
        <v>Junior</v>
      </c>
      <c r="E75" t="str">
        <f t="shared" si="8"/>
        <v>Male</v>
      </c>
      <c r="F75" t="str">
        <f t="shared" si="9"/>
        <v>A D01-D06</v>
      </c>
    </row>
    <row r="76" spans="1:6" x14ac:dyDescent="0.25">
      <c r="A76" s="1" t="s">
        <v>74</v>
      </c>
      <c r="B76" s="1" t="str">
        <f t="shared" si="7"/>
        <v>Individual</v>
      </c>
      <c r="C76" t="str">
        <f t="shared" si="5"/>
        <v>Sparring</v>
      </c>
      <c r="D76" t="str">
        <f t="shared" si="6"/>
        <v>Junior</v>
      </c>
      <c r="E76" t="str">
        <f t="shared" si="8"/>
        <v>Male</v>
      </c>
      <c r="F76" t="str">
        <f t="shared" si="9"/>
        <v>B G04-G01</v>
      </c>
    </row>
    <row r="77" spans="1:6" x14ac:dyDescent="0.25">
      <c r="A77" s="1" t="s">
        <v>75</v>
      </c>
      <c r="B77" s="1" t="str">
        <f t="shared" si="7"/>
        <v>Individual</v>
      </c>
      <c r="C77" t="str">
        <f t="shared" si="5"/>
        <v>Sparring</v>
      </c>
      <c r="D77" t="str">
        <f t="shared" si="6"/>
        <v>Junior</v>
      </c>
      <c r="E77" t="str">
        <f t="shared" si="8"/>
        <v>Male</v>
      </c>
      <c r="F77" t="str">
        <f t="shared" si="9"/>
        <v>B G04-G01</v>
      </c>
    </row>
    <row r="78" spans="1:6" x14ac:dyDescent="0.25">
      <c r="A78" s="1" t="s">
        <v>76</v>
      </c>
      <c r="B78" s="1" t="str">
        <f t="shared" si="7"/>
        <v>Individual</v>
      </c>
      <c r="C78" t="str">
        <f t="shared" si="5"/>
        <v>Sparring</v>
      </c>
      <c r="D78" t="str">
        <f t="shared" si="6"/>
        <v>Junior</v>
      </c>
      <c r="E78" t="str">
        <f t="shared" si="8"/>
        <v>Male</v>
      </c>
      <c r="F78" t="str">
        <f t="shared" si="9"/>
        <v>B G04-G01</v>
      </c>
    </row>
    <row r="79" spans="1:6" x14ac:dyDescent="0.25">
      <c r="A79" s="1" t="s">
        <v>77</v>
      </c>
      <c r="B79" s="1" t="str">
        <f t="shared" si="7"/>
        <v>Individual</v>
      </c>
      <c r="C79" t="str">
        <f t="shared" si="5"/>
        <v>Sparring</v>
      </c>
      <c r="D79" t="str">
        <f t="shared" si="6"/>
        <v>Junior</v>
      </c>
      <c r="E79" t="str">
        <f t="shared" si="8"/>
        <v>Male</v>
      </c>
      <c r="F79" t="str">
        <f t="shared" si="9"/>
        <v>C G10-G05</v>
      </c>
    </row>
    <row r="80" spans="1:6" x14ac:dyDescent="0.25">
      <c r="A80" s="1" t="s">
        <v>78</v>
      </c>
      <c r="B80" s="1" t="str">
        <f t="shared" si="7"/>
        <v>Individual</v>
      </c>
      <c r="C80" t="str">
        <f t="shared" si="5"/>
        <v>Sparring</v>
      </c>
      <c r="D80" t="str">
        <f t="shared" si="6"/>
        <v>Junior</v>
      </c>
      <c r="E80" t="str">
        <f t="shared" si="8"/>
        <v>Male</v>
      </c>
      <c r="F80" t="str">
        <f t="shared" si="9"/>
        <v>C G10-G05</v>
      </c>
    </row>
    <row r="81" spans="1:6" x14ac:dyDescent="0.25">
      <c r="A81" s="1" t="s">
        <v>79</v>
      </c>
      <c r="B81" s="1" t="str">
        <f t="shared" si="7"/>
        <v>Individual</v>
      </c>
      <c r="C81" t="str">
        <f t="shared" si="5"/>
        <v>Sparring</v>
      </c>
      <c r="D81" t="str">
        <f t="shared" si="6"/>
        <v>Junior</v>
      </c>
      <c r="E81" t="str">
        <f t="shared" si="8"/>
        <v>Male</v>
      </c>
      <c r="F81" t="str">
        <f t="shared" si="9"/>
        <v>C G10-G05</v>
      </c>
    </row>
    <row r="82" spans="1:6" x14ac:dyDescent="0.25">
      <c r="A82" s="1" t="s">
        <v>779</v>
      </c>
      <c r="B82" s="1" t="str">
        <f t="shared" si="7"/>
        <v>Individual</v>
      </c>
      <c r="C82" t="str">
        <f t="shared" si="5"/>
        <v>Sparring</v>
      </c>
      <c r="D82" t="str">
        <f t="shared" si="6"/>
        <v>Senior</v>
      </c>
      <c r="E82" t="str">
        <f t="shared" si="8"/>
        <v>Female</v>
      </c>
      <c r="F82" t="str">
        <f t="shared" si="9"/>
        <v>A+B G04-D06</v>
      </c>
    </row>
    <row r="83" spans="1:6" x14ac:dyDescent="0.25">
      <c r="A83" s="1" t="s">
        <v>80</v>
      </c>
      <c r="B83" s="1" t="str">
        <f t="shared" si="7"/>
        <v>Individual</v>
      </c>
      <c r="C83" t="str">
        <f t="shared" si="5"/>
        <v>Sparring</v>
      </c>
      <c r="D83" t="str">
        <f t="shared" si="6"/>
        <v>Senior</v>
      </c>
      <c r="E83" t="str">
        <f t="shared" si="8"/>
        <v>Female</v>
      </c>
      <c r="F83" t="str">
        <f t="shared" si="9"/>
        <v>A D01-D06</v>
      </c>
    </row>
    <row r="84" spans="1:6" x14ac:dyDescent="0.25">
      <c r="A84" s="1" t="s">
        <v>448</v>
      </c>
      <c r="B84" s="1" t="str">
        <f t="shared" si="7"/>
        <v>Individual</v>
      </c>
      <c r="C84" t="str">
        <f t="shared" si="5"/>
        <v>Sparring</v>
      </c>
      <c r="D84" t="str">
        <f t="shared" si="6"/>
        <v>Senior</v>
      </c>
      <c r="E84" t="str">
        <f t="shared" si="8"/>
        <v>Female</v>
      </c>
      <c r="F84" t="str">
        <f t="shared" si="9"/>
        <v>A D01-D06</v>
      </c>
    </row>
    <row r="85" spans="1:6" x14ac:dyDescent="0.25">
      <c r="A85" s="1" t="s">
        <v>81</v>
      </c>
      <c r="B85" s="1" t="str">
        <f t="shared" si="7"/>
        <v>Individual</v>
      </c>
      <c r="C85" t="str">
        <f t="shared" si="5"/>
        <v>Sparring</v>
      </c>
      <c r="D85" t="str">
        <f t="shared" si="6"/>
        <v>Senior</v>
      </c>
      <c r="E85" t="str">
        <f t="shared" si="8"/>
        <v>Female</v>
      </c>
      <c r="F85" t="str">
        <f t="shared" si="9"/>
        <v>A+B G04-D06</v>
      </c>
    </row>
    <row r="86" spans="1:6" x14ac:dyDescent="0.25">
      <c r="A86" s="1" t="s">
        <v>82</v>
      </c>
      <c r="B86" s="1" t="str">
        <f t="shared" si="7"/>
        <v>Individual</v>
      </c>
      <c r="C86" t="str">
        <f t="shared" si="5"/>
        <v>Sparring</v>
      </c>
      <c r="D86" t="str">
        <f t="shared" si="6"/>
        <v>Senior</v>
      </c>
      <c r="E86" t="str">
        <f t="shared" si="8"/>
        <v>Female</v>
      </c>
      <c r="F86" t="str">
        <f t="shared" si="9"/>
        <v>C G10-G05</v>
      </c>
    </row>
    <row r="87" spans="1:6" x14ac:dyDescent="0.25">
      <c r="A87" s="1" t="s">
        <v>83</v>
      </c>
      <c r="B87" s="1" t="str">
        <f t="shared" si="7"/>
        <v>Individual</v>
      </c>
      <c r="C87" t="str">
        <f t="shared" si="5"/>
        <v>Sparring</v>
      </c>
      <c r="D87" t="str">
        <f t="shared" si="6"/>
        <v>Senior</v>
      </c>
      <c r="E87" t="str">
        <f t="shared" si="8"/>
        <v>Male</v>
      </c>
      <c r="F87" t="str">
        <f t="shared" si="9"/>
        <v>A+B G04-D06</v>
      </c>
    </row>
    <row r="88" spans="1:6" x14ac:dyDescent="0.25">
      <c r="A88" s="1" t="s">
        <v>84</v>
      </c>
      <c r="B88" s="1" t="str">
        <f t="shared" si="7"/>
        <v>Individual</v>
      </c>
      <c r="C88" t="str">
        <f t="shared" si="5"/>
        <v>Sparring</v>
      </c>
      <c r="D88" t="str">
        <f t="shared" si="6"/>
        <v>Senior</v>
      </c>
      <c r="E88" t="str">
        <f t="shared" si="8"/>
        <v>Male</v>
      </c>
      <c r="F88" t="str">
        <f t="shared" si="9"/>
        <v>A+B G04-D06</v>
      </c>
    </row>
    <row r="89" spans="1:6" x14ac:dyDescent="0.25">
      <c r="A89" s="1" t="s">
        <v>85</v>
      </c>
      <c r="B89" s="1" t="str">
        <f t="shared" si="7"/>
        <v>Individual</v>
      </c>
      <c r="C89" t="str">
        <f t="shared" si="5"/>
        <v>Sparring</v>
      </c>
      <c r="D89" t="str">
        <f t="shared" si="6"/>
        <v>Senior</v>
      </c>
      <c r="E89" t="str">
        <f t="shared" si="8"/>
        <v>Male</v>
      </c>
      <c r="F89" t="str">
        <f t="shared" si="9"/>
        <v>A D01-D06</v>
      </c>
    </row>
    <row r="90" spans="1:6" x14ac:dyDescent="0.25">
      <c r="A90" s="1" t="s">
        <v>86</v>
      </c>
      <c r="B90" s="1" t="str">
        <f t="shared" si="7"/>
        <v>Individual</v>
      </c>
      <c r="C90" t="str">
        <f t="shared" si="5"/>
        <v>Sparring</v>
      </c>
      <c r="D90" t="str">
        <f t="shared" si="6"/>
        <v>Senior</v>
      </c>
      <c r="E90" t="str">
        <f t="shared" si="8"/>
        <v>Male</v>
      </c>
      <c r="F90" t="str">
        <f t="shared" si="9"/>
        <v>A+B G04-D06</v>
      </c>
    </row>
    <row r="91" spans="1:6" x14ac:dyDescent="0.25">
      <c r="A91" s="1" t="s">
        <v>87</v>
      </c>
      <c r="B91" s="1" t="str">
        <f t="shared" si="7"/>
        <v>Individual</v>
      </c>
      <c r="C91" t="str">
        <f t="shared" si="5"/>
        <v>Sparring</v>
      </c>
      <c r="D91" t="str">
        <f t="shared" si="6"/>
        <v>Senior</v>
      </c>
      <c r="E91" t="str">
        <f t="shared" si="8"/>
        <v>Male</v>
      </c>
      <c r="F91" t="str">
        <f t="shared" si="9"/>
        <v>A+B G04-D06</v>
      </c>
    </row>
    <row r="92" spans="1:6" x14ac:dyDescent="0.25">
      <c r="A92" s="1" t="s">
        <v>88</v>
      </c>
      <c r="B92" s="1" t="str">
        <f t="shared" si="7"/>
        <v>Individual</v>
      </c>
      <c r="C92" t="str">
        <f t="shared" si="5"/>
        <v>Sparring</v>
      </c>
      <c r="D92" t="str">
        <f t="shared" si="6"/>
        <v>Senior</v>
      </c>
      <c r="E92" t="str">
        <f t="shared" si="8"/>
        <v>Male</v>
      </c>
      <c r="F92" t="str">
        <f t="shared" si="9"/>
        <v>A+B G04-D06</v>
      </c>
    </row>
    <row r="93" spans="1:6" x14ac:dyDescent="0.25">
      <c r="A93" s="1" t="s">
        <v>89</v>
      </c>
      <c r="B93" s="1" t="str">
        <f t="shared" si="7"/>
        <v>Individual</v>
      </c>
      <c r="C93" t="str">
        <f t="shared" si="5"/>
        <v>Sparring</v>
      </c>
      <c r="D93" t="str">
        <f t="shared" si="6"/>
        <v>Senior</v>
      </c>
      <c r="E93" t="str">
        <f t="shared" si="8"/>
        <v>Male</v>
      </c>
      <c r="F93" t="str">
        <f t="shared" si="9"/>
        <v>B G04-G01</v>
      </c>
    </row>
    <row r="94" spans="1:6" x14ac:dyDescent="0.25">
      <c r="A94" s="1" t="s">
        <v>90</v>
      </c>
      <c r="B94" s="1" t="str">
        <f t="shared" si="7"/>
        <v>Individual</v>
      </c>
      <c r="C94" t="str">
        <f t="shared" si="5"/>
        <v>Sparring</v>
      </c>
      <c r="D94" t="str">
        <f t="shared" si="6"/>
        <v>Senior</v>
      </c>
      <c r="E94" t="str">
        <f t="shared" si="8"/>
        <v>Male</v>
      </c>
      <c r="F94" t="str">
        <f t="shared" si="9"/>
        <v>C G10-G05</v>
      </c>
    </row>
    <row r="95" spans="1:6" x14ac:dyDescent="0.25">
      <c r="A95" s="1" t="s">
        <v>91</v>
      </c>
      <c r="B95" s="1" t="str">
        <f t="shared" si="7"/>
        <v>Individual</v>
      </c>
      <c r="C95" t="str">
        <f t="shared" si="5"/>
        <v>Sparring</v>
      </c>
      <c r="D95" t="str">
        <f t="shared" si="6"/>
        <v>Senior</v>
      </c>
      <c r="E95" t="str">
        <f t="shared" si="8"/>
        <v>Male</v>
      </c>
      <c r="F95" t="str">
        <f t="shared" si="9"/>
        <v>C G10-G05</v>
      </c>
    </row>
    <row r="96" spans="1:6" x14ac:dyDescent="0.25">
      <c r="A96" s="1" t="s">
        <v>92</v>
      </c>
      <c r="B96" s="1" t="str">
        <f t="shared" si="7"/>
        <v>Individual</v>
      </c>
      <c r="C96" t="str">
        <f t="shared" si="5"/>
        <v>Sparring</v>
      </c>
      <c r="D96" t="str">
        <f t="shared" si="6"/>
        <v>Senior</v>
      </c>
      <c r="E96" t="str">
        <f t="shared" si="8"/>
        <v>Male</v>
      </c>
      <c r="F96" t="str">
        <f t="shared" si="9"/>
        <v>C G10-G05</v>
      </c>
    </row>
    <row r="97" spans="1:6" x14ac:dyDescent="0.25">
      <c r="A97" s="1" t="s">
        <v>93</v>
      </c>
      <c r="B97" s="1" t="str">
        <f t="shared" si="7"/>
        <v>Individual</v>
      </c>
      <c r="C97" t="str">
        <f t="shared" si="5"/>
        <v>Sparring</v>
      </c>
      <c r="D97" t="str">
        <f t="shared" si="6"/>
        <v>Senior</v>
      </c>
      <c r="E97" t="str">
        <f t="shared" si="8"/>
        <v>Male</v>
      </c>
      <c r="F97" t="str">
        <f t="shared" si="9"/>
        <v>C G10-G05</v>
      </c>
    </row>
    <row r="98" spans="1:6" x14ac:dyDescent="0.25">
      <c r="A98" s="1" t="s">
        <v>94</v>
      </c>
      <c r="B98" s="1" t="str">
        <f t="shared" si="7"/>
        <v>Individual</v>
      </c>
      <c r="C98" t="str">
        <f t="shared" si="5"/>
        <v>Sparring</v>
      </c>
      <c r="D98" t="str">
        <f t="shared" si="6"/>
        <v>Veteran</v>
      </c>
      <c r="E98" t="str">
        <f t="shared" si="8"/>
        <v>Male</v>
      </c>
      <c r="F98" t="str">
        <f t="shared" si="9"/>
        <v>A D01-D06</v>
      </c>
    </row>
    <row r="99" spans="1:6" x14ac:dyDescent="0.25">
      <c r="A99" s="1" t="s">
        <v>95</v>
      </c>
      <c r="B99" s="1" t="str">
        <f t="shared" si="7"/>
        <v>Individual</v>
      </c>
      <c r="C99" t="str">
        <f t="shared" si="5"/>
        <v>Sparring</v>
      </c>
      <c r="D99" t="str">
        <f t="shared" si="6"/>
        <v>Junior</v>
      </c>
      <c r="E99" t="str">
        <f t="shared" si="8"/>
        <v>Female</v>
      </c>
      <c r="F99" t="str">
        <f t="shared" si="9"/>
        <v>A+B G04-D06</v>
      </c>
    </row>
    <row r="100" spans="1:6" x14ac:dyDescent="0.25">
      <c r="A100" s="1" t="s">
        <v>96</v>
      </c>
      <c r="B100" s="1" t="str">
        <f t="shared" si="7"/>
        <v>Individual</v>
      </c>
      <c r="C100" t="str">
        <f t="shared" si="5"/>
        <v>Sparring</v>
      </c>
      <c r="D100" t="str">
        <f t="shared" si="6"/>
        <v>Junior</v>
      </c>
      <c r="E100" t="str">
        <f t="shared" si="8"/>
        <v>Male</v>
      </c>
      <c r="F100" t="str">
        <f t="shared" si="9"/>
        <v>A+B G04-D06</v>
      </c>
    </row>
    <row r="101" spans="1:6" x14ac:dyDescent="0.25">
      <c r="A101" s="1" t="s">
        <v>97</v>
      </c>
      <c r="B101" s="1" t="str">
        <f t="shared" si="7"/>
        <v>Individual</v>
      </c>
      <c r="C101" t="str">
        <f t="shared" si="5"/>
        <v>Sparring</v>
      </c>
      <c r="D101" t="str">
        <f t="shared" si="6"/>
        <v>Senior</v>
      </c>
      <c r="E101" t="str">
        <f t="shared" si="8"/>
        <v>Female</v>
      </c>
      <c r="F101" t="str">
        <f t="shared" si="9"/>
        <v>A+B G04-D06</v>
      </c>
    </row>
    <row r="102" spans="1:6" x14ac:dyDescent="0.25">
      <c r="A102" s="1" t="s">
        <v>98</v>
      </c>
      <c r="B102" s="1" t="str">
        <f t="shared" si="7"/>
        <v>Individual</v>
      </c>
      <c r="C102" t="str">
        <f t="shared" si="5"/>
        <v>Sparring</v>
      </c>
      <c r="D102" t="str">
        <f t="shared" si="6"/>
        <v>Senior</v>
      </c>
      <c r="E102" t="str">
        <f t="shared" si="8"/>
        <v>Male</v>
      </c>
      <c r="F102" t="str">
        <f t="shared" si="9"/>
        <v>A+B G04-D06</v>
      </c>
    </row>
    <row r="103" spans="1:6" x14ac:dyDescent="0.25">
      <c r="A103" s="1" t="s">
        <v>99</v>
      </c>
      <c r="B103" s="1" t="str">
        <f t="shared" si="7"/>
        <v>Individual</v>
      </c>
      <c r="C103" t="str">
        <f t="shared" si="5"/>
        <v>Power</v>
      </c>
      <c r="D103" t="str">
        <f t="shared" si="6"/>
        <v>Junior</v>
      </c>
      <c r="E103" t="str">
        <f t="shared" si="8"/>
        <v>Female</v>
      </c>
      <c r="F103" t="str">
        <f t="shared" si="9"/>
        <v>A+B G04-D06</v>
      </c>
    </row>
    <row r="104" spans="1:6" x14ac:dyDescent="0.25">
      <c r="A104" s="1" t="s">
        <v>100</v>
      </c>
      <c r="B104" s="1" t="str">
        <f t="shared" si="7"/>
        <v>Individual</v>
      </c>
      <c r="C104" t="str">
        <f t="shared" si="5"/>
        <v>Power</v>
      </c>
      <c r="D104" t="str">
        <f t="shared" si="6"/>
        <v>Junior</v>
      </c>
      <c r="E104" t="str">
        <f t="shared" si="8"/>
        <v>Male</v>
      </c>
      <c r="F104" t="str">
        <f t="shared" si="9"/>
        <v>A+B G04-D06</v>
      </c>
    </row>
    <row r="105" spans="1:6" x14ac:dyDescent="0.25">
      <c r="A105" s="1" t="s">
        <v>446</v>
      </c>
      <c r="B105" s="1" t="str">
        <f t="shared" si="7"/>
        <v>Individual</v>
      </c>
      <c r="C105" t="str">
        <f t="shared" si="5"/>
        <v>Power</v>
      </c>
      <c r="D105" t="str">
        <f t="shared" si="6"/>
        <v>Senior</v>
      </c>
      <c r="E105" t="str">
        <f t="shared" si="8"/>
        <v>Female</v>
      </c>
      <c r="F105" t="str">
        <f t="shared" si="9"/>
        <v>A+B G04-D06</v>
      </c>
    </row>
    <row r="106" spans="1:6" x14ac:dyDescent="0.25">
      <c r="A106" s="1" t="s">
        <v>101</v>
      </c>
      <c r="B106" s="1" t="str">
        <f t="shared" si="7"/>
        <v>Individual</v>
      </c>
      <c r="C106" t="str">
        <f t="shared" si="5"/>
        <v>Power</v>
      </c>
      <c r="D106" t="str">
        <f t="shared" si="6"/>
        <v>Senior</v>
      </c>
      <c r="E106" t="str">
        <f t="shared" si="8"/>
        <v>Male</v>
      </c>
      <c r="F106" t="str">
        <f t="shared" si="9"/>
        <v>A+B G04-D06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A26C-C766-4BCD-B55D-D56C1C0F9AA2}">
  <sheetPr>
    <tabColor rgb="FFFFC000"/>
  </sheetPr>
  <dimension ref="A1:F96"/>
  <sheetViews>
    <sheetView workbookViewId="0">
      <selection activeCell="A96" sqref="A2:A96"/>
    </sheetView>
  </sheetViews>
  <sheetFormatPr defaultRowHeight="15" x14ac:dyDescent="0.25"/>
  <cols>
    <col min="1" max="1" width="61.140625" style="1" bestFit="1" customWidth="1"/>
    <col min="2" max="2" width="61.140625" style="1" customWidth="1"/>
    <col min="3" max="6" width="12.140625" bestFit="1" customWidth="1"/>
  </cols>
  <sheetData>
    <row r="1" spans="1:6" x14ac:dyDescent="0.25">
      <c r="A1" t="s">
        <v>389</v>
      </c>
      <c r="B1" t="s">
        <v>390</v>
      </c>
      <c r="C1" t="s">
        <v>437</v>
      </c>
      <c r="D1" t="s">
        <v>438</v>
      </c>
      <c r="E1" t="s">
        <v>439</v>
      </c>
      <c r="F1" t="s">
        <v>440</v>
      </c>
    </row>
    <row r="2" spans="1:6" x14ac:dyDescent="0.25">
      <c r="A2" s="1" t="s">
        <v>108</v>
      </c>
      <c r="B2" s="1" t="s">
        <v>396</v>
      </c>
      <c r="C2">
        <v>49</v>
      </c>
      <c r="D2">
        <v>94</v>
      </c>
      <c r="E2">
        <v>143</v>
      </c>
      <c r="F2">
        <v>70</v>
      </c>
    </row>
    <row r="3" spans="1:6" x14ac:dyDescent="0.25">
      <c r="A3" s="1" t="s">
        <v>160</v>
      </c>
      <c r="B3" s="1" t="s">
        <v>160</v>
      </c>
      <c r="C3">
        <v>19</v>
      </c>
      <c r="D3">
        <v>12</v>
      </c>
      <c r="E3">
        <v>31</v>
      </c>
      <c r="F3">
        <v>31</v>
      </c>
    </row>
    <row r="4" spans="1:6" x14ac:dyDescent="0.25">
      <c r="A4" s="1" t="s">
        <v>131</v>
      </c>
      <c r="B4" s="1" t="s">
        <v>403</v>
      </c>
      <c r="C4">
        <v>10</v>
      </c>
      <c r="D4">
        <v>33</v>
      </c>
      <c r="E4">
        <v>43</v>
      </c>
      <c r="F4">
        <v>22</v>
      </c>
    </row>
    <row r="5" spans="1:6" x14ac:dyDescent="0.25">
      <c r="A5" s="1" t="s">
        <v>135</v>
      </c>
      <c r="B5" s="1" t="s">
        <v>405</v>
      </c>
      <c r="C5">
        <v>8</v>
      </c>
      <c r="D5">
        <v>24</v>
      </c>
      <c r="E5">
        <v>32</v>
      </c>
      <c r="F5">
        <v>20</v>
      </c>
    </row>
    <row r="6" spans="1:6" x14ac:dyDescent="0.25">
      <c r="A6" s="1" t="s">
        <v>170</v>
      </c>
      <c r="B6" s="1" t="s">
        <v>413</v>
      </c>
      <c r="C6">
        <v>15</v>
      </c>
      <c r="D6">
        <v>16</v>
      </c>
      <c r="E6">
        <v>31</v>
      </c>
      <c r="F6">
        <v>18</v>
      </c>
    </row>
    <row r="7" spans="1:6" x14ac:dyDescent="0.25">
      <c r="A7" s="1" t="s">
        <v>187</v>
      </c>
      <c r="B7" s="1" t="s">
        <v>187</v>
      </c>
      <c r="C7">
        <v>21</v>
      </c>
      <c r="D7">
        <v>10</v>
      </c>
      <c r="E7">
        <v>31</v>
      </c>
      <c r="F7">
        <v>16</v>
      </c>
    </row>
    <row r="8" spans="1:6" x14ac:dyDescent="0.25">
      <c r="A8" s="1" t="s">
        <v>199</v>
      </c>
      <c r="B8" s="1" t="s">
        <v>420</v>
      </c>
      <c r="C8">
        <v>8</v>
      </c>
      <c r="D8">
        <v>17</v>
      </c>
      <c r="E8">
        <v>25</v>
      </c>
      <c r="F8">
        <v>15</v>
      </c>
    </row>
    <row r="9" spans="1:6" x14ac:dyDescent="0.25">
      <c r="A9" s="1" t="s">
        <v>110</v>
      </c>
      <c r="B9" s="1" t="s">
        <v>110</v>
      </c>
      <c r="C9">
        <v>11</v>
      </c>
      <c r="D9">
        <v>19</v>
      </c>
      <c r="E9">
        <v>30</v>
      </c>
      <c r="F9">
        <v>13</v>
      </c>
    </row>
    <row r="10" spans="1:6" x14ac:dyDescent="0.25">
      <c r="A10" s="1" t="s">
        <v>137</v>
      </c>
      <c r="B10" s="1" t="s">
        <v>406</v>
      </c>
      <c r="C10">
        <v>5</v>
      </c>
      <c r="D10">
        <v>19</v>
      </c>
      <c r="E10">
        <v>24</v>
      </c>
      <c r="F10">
        <v>13</v>
      </c>
    </row>
    <row r="11" spans="1:6" x14ac:dyDescent="0.25">
      <c r="A11" s="1" t="s">
        <v>237</v>
      </c>
      <c r="B11" s="1" t="s">
        <v>425</v>
      </c>
      <c r="C11">
        <v>4</v>
      </c>
      <c r="D11">
        <v>17</v>
      </c>
      <c r="E11">
        <v>21</v>
      </c>
      <c r="F11">
        <v>13</v>
      </c>
    </row>
    <row r="12" spans="1:6" x14ac:dyDescent="0.25">
      <c r="A12" s="1" t="s">
        <v>221</v>
      </c>
      <c r="B12" s="1" t="s">
        <v>423</v>
      </c>
      <c r="C12">
        <v>12</v>
      </c>
      <c r="D12">
        <v>24</v>
      </c>
      <c r="E12">
        <v>36</v>
      </c>
      <c r="F12">
        <v>13</v>
      </c>
    </row>
    <row r="13" spans="1:6" x14ac:dyDescent="0.25">
      <c r="A13" s="1" t="s">
        <v>181</v>
      </c>
      <c r="B13" s="1" t="s">
        <v>416</v>
      </c>
      <c r="C13">
        <v>7</v>
      </c>
      <c r="D13">
        <v>11</v>
      </c>
      <c r="E13">
        <v>18</v>
      </c>
      <c r="F13">
        <v>13</v>
      </c>
    </row>
    <row r="14" spans="1:6" x14ac:dyDescent="0.25">
      <c r="A14" s="1" t="s">
        <v>158</v>
      </c>
      <c r="B14" s="1" t="s">
        <v>158</v>
      </c>
      <c r="C14">
        <v>7</v>
      </c>
      <c r="D14">
        <v>24</v>
      </c>
      <c r="E14">
        <v>31</v>
      </c>
      <c r="F14">
        <v>12</v>
      </c>
    </row>
    <row r="15" spans="1:6" x14ac:dyDescent="0.25">
      <c r="A15" s="1" t="s">
        <v>154</v>
      </c>
      <c r="B15" s="1" t="s">
        <v>154</v>
      </c>
      <c r="C15">
        <v>8</v>
      </c>
      <c r="D15">
        <v>21</v>
      </c>
      <c r="E15">
        <v>29</v>
      </c>
      <c r="F15">
        <v>12</v>
      </c>
    </row>
    <row r="16" spans="1:6" x14ac:dyDescent="0.25">
      <c r="A16" s="1" t="s">
        <v>196</v>
      </c>
      <c r="B16" s="1" t="s">
        <v>419</v>
      </c>
      <c r="C16">
        <v>6</v>
      </c>
      <c r="D16">
        <v>23</v>
      </c>
      <c r="E16">
        <v>29</v>
      </c>
      <c r="F16">
        <v>12</v>
      </c>
    </row>
    <row r="17" spans="1:6" x14ac:dyDescent="0.25">
      <c r="A17" s="1" t="s">
        <v>114</v>
      </c>
      <c r="B17" s="1" t="s">
        <v>114</v>
      </c>
      <c r="C17">
        <v>17</v>
      </c>
      <c r="D17">
        <v>15</v>
      </c>
      <c r="E17">
        <v>32</v>
      </c>
      <c r="F17">
        <v>11</v>
      </c>
    </row>
    <row r="18" spans="1:6" x14ac:dyDescent="0.25">
      <c r="A18" s="1" t="s">
        <v>114</v>
      </c>
      <c r="B18" s="1" t="s">
        <v>114</v>
      </c>
      <c r="C18">
        <v>17</v>
      </c>
      <c r="D18">
        <v>15</v>
      </c>
      <c r="E18">
        <v>32</v>
      </c>
      <c r="F18">
        <v>11</v>
      </c>
    </row>
    <row r="19" spans="1:6" x14ac:dyDescent="0.25">
      <c r="A19" s="1" t="s">
        <v>112</v>
      </c>
      <c r="B19" s="1" t="s">
        <v>397</v>
      </c>
      <c r="C19">
        <v>6</v>
      </c>
      <c r="D19">
        <v>23</v>
      </c>
      <c r="E19">
        <v>29</v>
      </c>
      <c r="F19">
        <v>11</v>
      </c>
    </row>
    <row r="20" spans="1:6" x14ac:dyDescent="0.25">
      <c r="A20" s="1" t="s">
        <v>112</v>
      </c>
      <c r="B20" s="1" t="s">
        <v>397</v>
      </c>
      <c r="C20">
        <v>6</v>
      </c>
      <c r="D20">
        <v>23</v>
      </c>
      <c r="E20">
        <v>29</v>
      </c>
      <c r="F20">
        <v>11</v>
      </c>
    </row>
    <row r="21" spans="1:6" x14ac:dyDescent="0.25">
      <c r="A21" s="1" t="s">
        <v>230</v>
      </c>
      <c r="B21" s="1" t="s">
        <v>424</v>
      </c>
      <c r="C21">
        <v>7</v>
      </c>
      <c r="D21">
        <v>15</v>
      </c>
      <c r="E21">
        <v>22</v>
      </c>
      <c r="F21">
        <v>11</v>
      </c>
    </row>
    <row r="22" spans="1:6" x14ac:dyDescent="0.25">
      <c r="A22" s="1" t="s">
        <v>230</v>
      </c>
      <c r="B22" s="1" t="s">
        <v>424</v>
      </c>
      <c r="C22">
        <v>7</v>
      </c>
      <c r="D22">
        <v>15</v>
      </c>
      <c r="E22">
        <v>22</v>
      </c>
      <c r="F22">
        <v>11</v>
      </c>
    </row>
    <row r="23" spans="1:6" x14ac:dyDescent="0.25">
      <c r="A23" s="1" t="s">
        <v>147</v>
      </c>
      <c r="B23" s="1" t="s">
        <v>409</v>
      </c>
      <c r="C23">
        <v>8</v>
      </c>
      <c r="D23">
        <v>20</v>
      </c>
      <c r="E23">
        <v>28</v>
      </c>
      <c r="F23">
        <v>10</v>
      </c>
    </row>
    <row r="24" spans="1:6" x14ac:dyDescent="0.25">
      <c r="A24" s="1" t="s">
        <v>122</v>
      </c>
      <c r="B24" s="1" t="s">
        <v>400</v>
      </c>
      <c r="C24">
        <v>4</v>
      </c>
      <c r="D24">
        <v>19</v>
      </c>
      <c r="E24">
        <v>23</v>
      </c>
      <c r="F24">
        <v>10</v>
      </c>
    </row>
    <row r="25" spans="1:6" x14ac:dyDescent="0.25">
      <c r="A25" s="1" t="s">
        <v>173</v>
      </c>
      <c r="B25" s="1" t="s">
        <v>414</v>
      </c>
      <c r="C25">
        <v>12</v>
      </c>
      <c r="D25">
        <v>12</v>
      </c>
      <c r="E25">
        <v>24</v>
      </c>
      <c r="F25">
        <v>9</v>
      </c>
    </row>
    <row r="26" spans="1:6" x14ac:dyDescent="0.25">
      <c r="A26" s="1" t="s">
        <v>205</v>
      </c>
      <c r="B26" s="1" t="s">
        <v>422</v>
      </c>
      <c r="C26">
        <v>5</v>
      </c>
      <c r="D26">
        <v>17</v>
      </c>
      <c r="E26">
        <v>22</v>
      </c>
      <c r="F26">
        <v>9</v>
      </c>
    </row>
    <row r="27" spans="1:6" x14ac:dyDescent="0.25">
      <c r="A27" s="1" t="s">
        <v>211</v>
      </c>
      <c r="B27" s="1" t="s">
        <v>211</v>
      </c>
      <c r="C27">
        <v>7</v>
      </c>
      <c r="D27">
        <v>9</v>
      </c>
      <c r="E27">
        <v>16</v>
      </c>
      <c r="F27">
        <v>8</v>
      </c>
    </row>
    <row r="28" spans="1:6" x14ac:dyDescent="0.25">
      <c r="A28" s="1" t="s">
        <v>126</v>
      </c>
      <c r="B28" s="1" t="s">
        <v>401</v>
      </c>
      <c r="C28">
        <v>4</v>
      </c>
      <c r="D28">
        <v>13</v>
      </c>
      <c r="E28">
        <v>17</v>
      </c>
      <c r="F28">
        <v>7</v>
      </c>
    </row>
    <row r="29" spans="1:6" x14ac:dyDescent="0.25">
      <c r="A29" s="1" t="s">
        <v>126</v>
      </c>
      <c r="B29" s="1" t="s">
        <v>401</v>
      </c>
      <c r="C29">
        <v>4</v>
      </c>
      <c r="D29">
        <v>13</v>
      </c>
      <c r="E29">
        <v>17</v>
      </c>
      <c r="F29">
        <v>7</v>
      </c>
    </row>
    <row r="30" spans="1:6" x14ac:dyDescent="0.25">
      <c r="A30" s="1" t="s">
        <v>126</v>
      </c>
      <c r="B30" s="1" t="s">
        <v>401</v>
      </c>
      <c r="C30">
        <v>4</v>
      </c>
      <c r="D30">
        <v>13</v>
      </c>
      <c r="E30">
        <v>17</v>
      </c>
      <c r="F30">
        <v>7</v>
      </c>
    </row>
    <row r="31" spans="1:6" x14ac:dyDescent="0.25">
      <c r="A31" s="1" t="s">
        <v>163</v>
      </c>
      <c r="B31" s="1" t="s">
        <v>411</v>
      </c>
      <c r="C31">
        <v>2</v>
      </c>
      <c r="D31">
        <v>5</v>
      </c>
      <c r="E31">
        <v>7</v>
      </c>
      <c r="F31">
        <v>7</v>
      </c>
    </row>
    <row r="32" spans="1:6" x14ac:dyDescent="0.25">
      <c r="A32" s="1" t="s">
        <v>168</v>
      </c>
      <c r="B32" s="1" t="s">
        <v>412</v>
      </c>
      <c r="C32">
        <v>10</v>
      </c>
      <c r="D32">
        <v>10</v>
      </c>
      <c r="E32">
        <v>20</v>
      </c>
      <c r="F32">
        <v>7</v>
      </c>
    </row>
    <row r="33" spans="1:6" x14ac:dyDescent="0.25">
      <c r="A33" s="1" t="s">
        <v>183</v>
      </c>
      <c r="B33" s="1" t="s">
        <v>417</v>
      </c>
      <c r="C33">
        <v>0</v>
      </c>
      <c r="D33">
        <v>12</v>
      </c>
      <c r="E33">
        <v>12</v>
      </c>
      <c r="F33">
        <v>6</v>
      </c>
    </row>
    <row r="34" spans="1:6" x14ac:dyDescent="0.25">
      <c r="A34" s="1" t="s">
        <v>265</v>
      </c>
      <c r="B34" s="1" t="s">
        <v>265</v>
      </c>
      <c r="C34">
        <v>3</v>
      </c>
      <c r="D34">
        <v>4</v>
      </c>
      <c r="E34">
        <v>7</v>
      </c>
      <c r="F34">
        <v>5</v>
      </c>
    </row>
    <row r="35" spans="1:6" x14ac:dyDescent="0.25">
      <c r="A35" s="1" t="s">
        <v>265</v>
      </c>
      <c r="B35" s="1" t="s">
        <v>265</v>
      </c>
      <c r="C35">
        <v>3</v>
      </c>
      <c r="D35">
        <v>4</v>
      </c>
      <c r="E35">
        <v>7</v>
      </c>
      <c r="F35">
        <v>5</v>
      </c>
    </row>
    <row r="36" spans="1:6" x14ac:dyDescent="0.25">
      <c r="A36" s="1" t="s">
        <v>284</v>
      </c>
      <c r="B36" s="1" t="s">
        <v>429</v>
      </c>
      <c r="C36">
        <v>0</v>
      </c>
      <c r="D36">
        <v>13</v>
      </c>
      <c r="E36">
        <v>13</v>
      </c>
      <c r="F36">
        <v>5</v>
      </c>
    </row>
    <row r="37" spans="1:6" x14ac:dyDescent="0.25">
      <c r="A37" s="1" t="s">
        <v>284</v>
      </c>
      <c r="B37" s="1" t="s">
        <v>429</v>
      </c>
      <c r="C37">
        <v>0</v>
      </c>
      <c r="D37">
        <v>13</v>
      </c>
      <c r="E37">
        <v>13</v>
      </c>
      <c r="F37">
        <v>5</v>
      </c>
    </row>
    <row r="38" spans="1:6" x14ac:dyDescent="0.25">
      <c r="A38" s="1" t="s">
        <v>340</v>
      </c>
      <c r="B38" s="1" t="s">
        <v>453</v>
      </c>
      <c r="C38">
        <v>2</v>
      </c>
      <c r="D38">
        <v>8</v>
      </c>
      <c r="E38">
        <v>10</v>
      </c>
      <c r="F38">
        <v>5</v>
      </c>
    </row>
    <row r="39" spans="1:6" x14ac:dyDescent="0.25">
      <c r="A39" s="1" t="s">
        <v>145</v>
      </c>
      <c r="B39" s="1" t="s">
        <v>408</v>
      </c>
      <c r="C39">
        <v>5</v>
      </c>
      <c r="D39">
        <v>7</v>
      </c>
      <c r="E39">
        <v>12</v>
      </c>
      <c r="F39">
        <v>5</v>
      </c>
    </row>
    <row r="40" spans="1:6" x14ac:dyDescent="0.25">
      <c r="A40" s="1" t="s">
        <v>145</v>
      </c>
      <c r="B40" s="1" t="s">
        <v>408</v>
      </c>
      <c r="C40">
        <v>5</v>
      </c>
      <c r="D40">
        <v>7</v>
      </c>
      <c r="E40">
        <v>12</v>
      </c>
      <c r="F40">
        <v>5</v>
      </c>
    </row>
    <row r="41" spans="1:6" x14ac:dyDescent="0.25">
      <c r="A41" s="1" t="s">
        <v>316</v>
      </c>
      <c r="B41" s="1" t="s">
        <v>316</v>
      </c>
      <c r="C41">
        <v>4</v>
      </c>
      <c r="D41">
        <v>8</v>
      </c>
      <c r="E41">
        <v>12</v>
      </c>
      <c r="F41">
        <v>5</v>
      </c>
    </row>
    <row r="42" spans="1:6" x14ac:dyDescent="0.25">
      <c r="A42" s="1" t="s">
        <v>316</v>
      </c>
      <c r="B42" s="1" t="s">
        <v>316</v>
      </c>
      <c r="C42">
        <v>4</v>
      </c>
      <c r="D42">
        <v>8</v>
      </c>
      <c r="E42">
        <v>12</v>
      </c>
      <c r="F42">
        <v>5</v>
      </c>
    </row>
    <row r="43" spans="1:6" x14ac:dyDescent="0.25">
      <c r="A43" s="1" t="s">
        <v>190</v>
      </c>
      <c r="B43" s="1" t="s">
        <v>418</v>
      </c>
      <c r="C43">
        <v>10</v>
      </c>
      <c r="D43">
        <v>2</v>
      </c>
      <c r="E43">
        <v>12</v>
      </c>
      <c r="F43">
        <v>5</v>
      </c>
    </row>
    <row r="44" spans="1:6" x14ac:dyDescent="0.25">
      <c r="A44" s="1" t="s">
        <v>190</v>
      </c>
      <c r="B44" s="1" t="s">
        <v>418</v>
      </c>
      <c r="C44">
        <v>10</v>
      </c>
      <c r="D44">
        <v>2</v>
      </c>
      <c r="E44">
        <v>12</v>
      </c>
      <c r="F44">
        <v>5</v>
      </c>
    </row>
    <row r="45" spans="1:6" x14ac:dyDescent="0.25">
      <c r="A45" s="1" t="s">
        <v>117</v>
      </c>
      <c r="B45" s="1" t="s">
        <v>398</v>
      </c>
      <c r="C45">
        <v>2</v>
      </c>
      <c r="D45">
        <v>5</v>
      </c>
      <c r="E45">
        <v>7</v>
      </c>
      <c r="F45">
        <v>4</v>
      </c>
    </row>
    <row r="46" spans="1:6" x14ac:dyDescent="0.25">
      <c r="A46" s="1" t="s">
        <v>117</v>
      </c>
      <c r="B46" s="1" t="s">
        <v>398</v>
      </c>
      <c r="C46">
        <v>2</v>
      </c>
      <c r="D46">
        <v>5</v>
      </c>
      <c r="E46">
        <v>7</v>
      </c>
      <c r="F46">
        <v>4</v>
      </c>
    </row>
    <row r="47" spans="1:6" x14ac:dyDescent="0.25">
      <c r="A47" s="1" t="s">
        <v>215</v>
      </c>
      <c r="B47" s="1" t="s">
        <v>215</v>
      </c>
      <c r="C47">
        <v>2</v>
      </c>
      <c r="D47">
        <v>6</v>
      </c>
      <c r="E47">
        <v>8</v>
      </c>
      <c r="F47">
        <v>4</v>
      </c>
    </row>
    <row r="48" spans="1:6" x14ac:dyDescent="0.25">
      <c r="A48" s="1" t="s">
        <v>286</v>
      </c>
      <c r="B48" s="1" t="s">
        <v>430</v>
      </c>
      <c r="C48">
        <v>4</v>
      </c>
      <c r="D48">
        <v>4</v>
      </c>
      <c r="E48">
        <v>8</v>
      </c>
      <c r="F48">
        <v>4</v>
      </c>
    </row>
    <row r="49" spans="1:6" x14ac:dyDescent="0.25">
      <c r="A49" s="1" t="s">
        <v>282</v>
      </c>
      <c r="B49" s="1" t="s">
        <v>428</v>
      </c>
      <c r="C49">
        <v>2</v>
      </c>
      <c r="D49">
        <v>5</v>
      </c>
      <c r="E49">
        <v>7</v>
      </c>
      <c r="F49">
        <v>4</v>
      </c>
    </row>
    <row r="50" spans="1:6" x14ac:dyDescent="0.25">
      <c r="A50" s="1" t="s">
        <v>342</v>
      </c>
      <c r="B50" s="1" t="s">
        <v>436</v>
      </c>
      <c r="C50">
        <v>4</v>
      </c>
      <c r="D50">
        <v>8</v>
      </c>
      <c r="E50">
        <v>12</v>
      </c>
      <c r="F50">
        <v>4</v>
      </c>
    </row>
    <row r="51" spans="1:6" x14ac:dyDescent="0.25">
      <c r="A51" s="1" t="s">
        <v>342</v>
      </c>
      <c r="B51" s="1" t="s">
        <v>436</v>
      </c>
      <c r="C51">
        <v>4</v>
      </c>
      <c r="D51">
        <v>8</v>
      </c>
      <c r="E51">
        <v>12</v>
      </c>
      <c r="F51">
        <v>4</v>
      </c>
    </row>
    <row r="52" spans="1:6" x14ac:dyDescent="0.25">
      <c r="A52" s="1" t="s">
        <v>197</v>
      </c>
      <c r="B52" s="1">
        <v>0</v>
      </c>
      <c r="C52">
        <v>1</v>
      </c>
      <c r="D52">
        <v>4</v>
      </c>
      <c r="E52">
        <v>5</v>
      </c>
      <c r="F52">
        <v>4</v>
      </c>
    </row>
    <row r="53" spans="1:6" x14ac:dyDescent="0.25">
      <c r="A53" s="1" t="s">
        <v>197</v>
      </c>
      <c r="B53" s="1">
        <v>0</v>
      </c>
      <c r="C53">
        <v>1</v>
      </c>
      <c r="D53">
        <v>4</v>
      </c>
      <c r="E53">
        <v>5</v>
      </c>
      <c r="F53">
        <v>4</v>
      </c>
    </row>
    <row r="54" spans="1:6" x14ac:dyDescent="0.25">
      <c r="A54" s="1" t="s">
        <v>312</v>
      </c>
      <c r="B54" s="1" t="s">
        <v>434</v>
      </c>
      <c r="C54">
        <v>8</v>
      </c>
      <c r="D54">
        <v>2</v>
      </c>
      <c r="E54">
        <v>10</v>
      </c>
      <c r="F54">
        <v>3</v>
      </c>
    </row>
    <row r="55" spans="1:6" x14ac:dyDescent="0.25">
      <c r="A55" s="1" t="s">
        <v>143</v>
      </c>
      <c r="B55" s="1" t="s">
        <v>407</v>
      </c>
      <c r="C55">
        <v>1</v>
      </c>
      <c r="D55">
        <v>7</v>
      </c>
      <c r="E55">
        <v>8</v>
      </c>
      <c r="F55">
        <v>3</v>
      </c>
    </row>
    <row r="56" spans="1:6" x14ac:dyDescent="0.25">
      <c r="A56" s="1" t="s">
        <v>303</v>
      </c>
      <c r="B56" s="1" t="s">
        <v>432</v>
      </c>
      <c r="C56">
        <v>0</v>
      </c>
      <c r="D56">
        <v>9</v>
      </c>
      <c r="E56">
        <v>9</v>
      </c>
      <c r="F56">
        <v>3</v>
      </c>
    </row>
    <row r="57" spans="1:6" x14ac:dyDescent="0.25">
      <c r="A57" s="1" t="s">
        <v>119</v>
      </c>
      <c r="B57" s="1" t="s">
        <v>399</v>
      </c>
      <c r="C57">
        <v>5</v>
      </c>
      <c r="D57">
        <v>2</v>
      </c>
      <c r="E57">
        <v>7</v>
      </c>
      <c r="F57">
        <v>3</v>
      </c>
    </row>
    <row r="58" spans="1:6" x14ac:dyDescent="0.25">
      <c r="A58" s="1" t="s">
        <v>119</v>
      </c>
      <c r="B58" s="1" t="s">
        <v>399</v>
      </c>
      <c r="C58">
        <v>5</v>
      </c>
      <c r="D58">
        <v>2</v>
      </c>
      <c r="E58">
        <v>7</v>
      </c>
      <c r="F58">
        <v>3</v>
      </c>
    </row>
    <row r="59" spans="1:6" x14ac:dyDescent="0.25">
      <c r="A59" s="1" t="s">
        <v>119</v>
      </c>
      <c r="B59" s="1" t="s">
        <v>399</v>
      </c>
      <c r="C59">
        <v>5</v>
      </c>
      <c r="D59">
        <v>2</v>
      </c>
      <c r="E59">
        <v>7</v>
      </c>
      <c r="F59">
        <v>3</v>
      </c>
    </row>
    <row r="60" spans="1:6" x14ac:dyDescent="0.25">
      <c r="A60" s="1" t="s">
        <v>129</v>
      </c>
      <c r="B60" s="1" t="s">
        <v>402</v>
      </c>
      <c r="C60">
        <v>2</v>
      </c>
      <c r="D60">
        <v>1</v>
      </c>
      <c r="E60">
        <v>3</v>
      </c>
      <c r="F60">
        <v>2</v>
      </c>
    </row>
    <row r="61" spans="1:6" x14ac:dyDescent="0.25">
      <c r="A61" s="1" t="s">
        <v>129</v>
      </c>
      <c r="B61" s="1" t="s">
        <v>402</v>
      </c>
      <c r="C61">
        <v>2</v>
      </c>
      <c r="D61">
        <v>1</v>
      </c>
      <c r="E61">
        <v>3</v>
      </c>
      <c r="F61">
        <v>2</v>
      </c>
    </row>
    <row r="62" spans="1:6" x14ac:dyDescent="0.25">
      <c r="A62" s="1" t="s">
        <v>129</v>
      </c>
      <c r="B62" s="1" t="s">
        <v>402</v>
      </c>
      <c r="C62">
        <v>2</v>
      </c>
      <c r="D62">
        <v>1</v>
      </c>
      <c r="E62">
        <v>3</v>
      </c>
      <c r="F62">
        <v>2</v>
      </c>
    </row>
    <row r="63" spans="1:6" x14ac:dyDescent="0.25">
      <c r="A63" s="1" t="s">
        <v>449</v>
      </c>
      <c r="B63" s="1" t="s">
        <v>450</v>
      </c>
      <c r="C63">
        <v>0</v>
      </c>
      <c r="D63">
        <v>4</v>
      </c>
      <c r="E63">
        <v>4</v>
      </c>
      <c r="F63">
        <v>2</v>
      </c>
    </row>
    <row r="64" spans="1:6" x14ac:dyDescent="0.25">
      <c r="A64" s="1" t="s">
        <v>449</v>
      </c>
      <c r="B64" s="1" t="s">
        <v>450</v>
      </c>
      <c r="C64">
        <v>0</v>
      </c>
      <c r="D64">
        <v>4</v>
      </c>
      <c r="E64">
        <v>4</v>
      </c>
      <c r="F64">
        <v>2</v>
      </c>
    </row>
    <row r="65" spans="1:6" x14ac:dyDescent="0.25">
      <c r="A65" s="1" t="s">
        <v>449</v>
      </c>
      <c r="B65" s="1" t="s">
        <v>450</v>
      </c>
      <c r="C65">
        <v>0</v>
      </c>
      <c r="D65">
        <v>4</v>
      </c>
      <c r="E65">
        <v>4</v>
      </c>
      <c r="F65">
        <v>2</v>
      </c>
    </row>
    <row r="66" spans="1:6" x14ac:dyDescent="0.25">
      <c r="A66" s="1" t="s">
        <v>451</v>
      </c>
      <c r="B66" s="1" t="s">
        <v>452</v>
      </c>
      <c r="C66">
        <v>1</v>
      </c>
      <c r="D66">
        <v>1</v>
      </c>
      <c r="E66">
        <v>2</v>
      </c>
      <c r="F66">
        <v>2</v>
      </c>
    </row>
    <row r="67" spans="1:6" x14ac:dyDescent="0.25">
      <c r="A67" s="1" t="s">
        <v>451</v>
      </c>
      <c r="B67" s="1" t="s">
        <v>452</v>
      </c>
      <c r="C67">
        <v>1</v>
      </c>
      <c r="D67">
        <v>1</v>
      </c>
      <c r="E67">
        <v>2</v>
      </c>
      <c r="F67">
        <v>2</v>
      </c>
    </row>
    <row r="68" spans="1:6" x14ac:dyDescent="0.25">
      <c r="A68" s="1" t="s">
        <v>451</v>
      </c>
      <c r="B68" s="1" t="s">
        <v>452</v>
      </c>
      <c r="C68">
        <v>1</v>
      </c>
      <c r="D68">
        <v>1</v>
      </c>
      <c r="E68">
        <v>2</v>
      </c>
      <c r="F68">
        <v>2</v>
      </c>
    </row>
    <row r="69" spans="1:6" x14ac:dyDescent="0.25">
      <c r="A69" s="1" t="s">
        <v>150</v>
      </c>
      <c r="B69" s="1" t="s">
        <v>410</v>
      </c>
      <c r="C69">
        <v>0</v>
      </c>
      <c r="D69">
        <v>3</v>
      </c>
      <c r="E69">
        <v>3</v>
      </c>
      <c r="F69">
        <v>2</v>
      </c>
    </row>
    <row r="70" spans="1:6" x14ac:dyDescent="0.25">
      <c r="A70" s="1" t="s">
        <v>150</v>
      </c>
      <c r="B70" s="1" t="s">
        <v>410</v>
      </c>
      <c r="C70">
        <v>0</v>
      </c>
      <c r="D70">
        <v>3</v>
      </c>
      <c r="E70">
        <v>3</v>
      </c>
      <c r="F70">
        <v>2</v>
      </c>
    </row>
    <row r="71" spans="1:6" x14ac:dyDescent="0.25">
      <c r="A71" s="1" t="s">
        <v>178</v>
      </c>
      <c r="B71" s="1" t="s">
        <v>415</v>
      </c>
      <c r="C71">
        <v>0</v>
      </c>
      <c r="D71">
        <v>4</v>
      </c>
      <c r="E71">
        <v>4</v>
      </c>
      <c r="F71">
        <v>2</v>
      </c>
    </row>
    <row r="72" spans="1:6" x14ac:dyDescent="0.25">
      <c r="A72" s="1" t="s">
        <v>244</v>
      </c>
      <c r="B72" s="1" t="s">
        <v>426</v>
      </c>
      <c r="C72">
        <v>0</v>
      </c>
      <c r="D72">
        <v>2</v>
      </c>
      <c r="E72">
        <v>2</v>
      </c>
      <c r="F72">
        <v>2</v>
      </c>
    </row>
    <row r="73" spans="1:6" x14ac:dyDescent="0.25">
      <c r="A73" s="1" t="s">
        <v>244</v>
      </c>
      <c r="B73" s="1" t="s">
        <v>426</v>
      </c>
      <c r="C73">
        <v>0</v>
      </c>
      <c r="D73">
        <v>2</v>
      </c>
      <c r="E73">
        <v>2</v>
      </c>
      <c r="F73">
        <v>2</v>
      </c>
    </row>
    <row r="74" spans="1:6" x14ac:dyDescent="0.25">
      <c r="A74" s="1" t="s">
        <v>244</v>
      </c>
      <c r="B74" s="1" t="s">
        <v>426</v>
      </c>
      <c r="C74">
        <v>0</v>
      </c>
      <c r="D74">
        <v>2</v>
      </c>
      <c r="E74">
        <v>2</v>
      </c>
      <c r="F74">
        <v>2</v>
      </c>
    </row>
    <row r="75" spans="1:6" x14ac:dyDescent="0.25">
      <c r="A75" s="1" t="s">
        <v>133</v>
      </c>
      <c r="B75" s="1" t="s">
        <v>404</v>
      </c>
      <c r="C75">
        <v>3</v>
      </c>
      <c r="D75">
        <v>3</v>
      </c>
      <c r="E75">
        <v>6</v>
      </c>
      <c r="F75">
        <v>2</v>
      </c>
    </row>
    <row r="76" spans="1:6" x14ac:dyDescent="0.25">
      <c r="A76" s="1" t="s">
        <v>462</v>
      </c>
      <c r="B76" s="1" t="s">
        <v>463</v>
      </c>
      <c r="C76">
        <v>1</v>
      </c>
      <c r="D76">
        <v>3</v>
      </c>
      <c r="E76">
        <v>4</v>
      </c>
      <c r="F76">
        <v>2</v>
      </c>
    </row>
    <row r="77" spans="1:6" x14ac:dyDescent="0.25">
      <c r="A77" s="1" t="s">
        <v>462</v>
      </c>
      <c r="B77" s="1" t="s">
        <v>463</v>
      </c>
      <c r="C77">
        <v>1</v>
      </c>
      <c r="D77">
        <v>3</v>
      </c>
      <c r="E77">
        <v>4</v>
      </c>
      <c r="F77">
        <v>2</v>
      </c>
    </row>
    <row r="78" spans="1:6" x14ac:dyDescent="0.25">
      <c r="A78" s="1" t="s">
        <v>454</v>
      </c>
      <c r="B78" s="1" t="s">
        <v>455</v>
      </c>
      <c r="C78">
        <v>0</v>
      </c>
      <c r="D78">
        <v>3</v>
      </c>
      <c r="E78">
        <v>3</v>
      </c>
      <c r="F78">
        <v>1</v>
      </c>
    </row>
    <row r="79" spans="1:6" x14ac:dyDescent="0.25">
      <c r="A79" s="1" t="s">
        <v>454</v>
      </c>
      <c r="B79" s="1" t="s">
        <v>455</v>
      </c>
      <c r="C79">
        <v>0</v>
      </c>
      <c r="D79">
        <v>3</v>
      </c>
      <c r="E79">
        <v>3</v>
      </c>
      <c r="F79">
        <v>1</v>
      </c>
    </row>
    <row r="80" spans="1:6" x14ac:dyDescent="0.25">
      <c r="A80" s="1" t="s">
        <v>456</v>
      </c>
      <c r="B80" s="1" t="s">
        <v>457</v>
      </c>
      <c r="C80">
        <v>0</v>
      </c>
      <c r="D80">
        <v>1</v>
      </c>
      <c r="E80">
        <v>1</v>
      </c>
      <c r="F80">
        <v>1</v>
      </c>
    </row>
    <row r="81" spans="1:6" x14ac:dyDescent="0.25">
      <c r="A81" s="1" t="s">
        <v>456</v>
      </c>
      <c r="B81" s="1" t="s">
        <v>457</v>
      </c>
      <c r="C81">
        <v>0</v>
      </c>
      <c r="D81">
        <v>1</v>
      </c>
      <c r="E81">
        <v>1</v>
      </c>
      <c r="F81">
        <v>1</v>
      </c>
    </row>
    <row r="82" spans="1:6" x14ac:dyDescent="0.25">
      <c r="A82" s="1" t="s">
        <v>256</v>
      </c>
      <c r="B82" s="1" t="s">
        <v>256</v>
      </c>
      <c r="C82">
        <v>1</v>
      </c>
      <c r="D82">
        <v>1</v>
      </c>
      <c r="E82">
        <v>2</v>
      </c>
      <c r="F82">
        <v>1</v>
      </c>
    </row>
    <row r="83" spans="1:6" x14ac:dyDescent="0.25">
      <c r="A83" s="1" t="s">
        <v>256</v>
      </c>
      <c r="B83" s="1" t="s">
        <v>256</v>
      </c>
      <c r="C83">
        <v>1</v>
      </c>
      <c r="D83">
        <v>1</v>
      </c>
      <c r="E83">
        <v>2</v>
      </c>
      <c r="F83">
        <v>1</v>
      </c>
    </row>
    <row r="84" spans="1:6" x14ac:dyDescent="0.25">
      <c r="A84" s="1" t="s">
        <v>256</v>
      </c>
      <c r="B84" s="1" t="s">
        <v>256</v>
      </c>
      <c r="C84">
        <v>1</v>
      </c>
      <c r="D84">
        <v>1</v>
      </c>
      <c r="E84">
        <v>2</v>
      </c>
      <c r="F84">
        <v>1</v>
      </c>
    </row>
    <row r="85" spans="1:6" x14ac:dyDescent="0.25">
      <c r="A85" s="1" t="s">
        <v>458</v>
      </c>
      <c r="B85" s="1" t="s">
        <v>459</v>
      </c>
      <c r="C85">
        <v>2</v>
      </c>
      <c r="D85">
        <v>0</v>
      </c>
      <c r="E85">
        <v>2</v>
      </c>
      <c r="F85">
        <v>1</v>
      </c>
    </row>
    <row r="86" spans="1:6" x14ac:dyDescent="0.25">
      <c r="A86" s="1" t="s">
        <v>458</v>
      </c>
      <c r="B86" s="1" t="s">
        <v>459</v>
      </c>
      <c r="C86">
        <v>2</v>
      </c>
      <c r="D86">
        <v>0</v>
      </c>
      <c r="E86">
        <v>2</v>
      </c>
      <c r="F86">
        <v>1</v>
      </c>
    </row>
    <row r="87" spans="1:6" x14ac:dyDescent="0.25">
      <c r="A87" s="1" t="s">
        <v>458</v>
      </c>
      <c r="B87" s="1" t="s">
        <v>459</v>
      </c>
      <c r="C87">
        <v>2</v>
      </c>
      <c r="D87">
        <v>0</v>
      </c>
      <c r="E87">
        <v>2</v>
      </c>
      <c r="F87">
        <v>1</v>
      </c>
    </row>
    <row r="88" spans="1:6" x14ac:dyDescent="0.25">
      <c r="A88" s="1" t="s">
        <v>460</v>
      </c>
      <c r="B88" s="1" t="s">
        <v>461</v>
      </c>
      <c r="C88">
        <v>1</v>
      </c>
      <c r="D88">
        <v>0</v>
      </c>
      <c r="E88">
        <v>1</v>
      </c>
      <c r="F88">
        <v>1</v>
      </c>
    </row>
    <row r="89" spans="1:6" x14ac:dyDescent="0.25">
      <c r="A89" s="1" t="s">
        <v>460</v>
      </c>
      <c r="B89" s="1" t="s">
        <v>461</v>
      </c>
      <c r="C89">
        <v>1</v>
      </c>
      <c r="D89">
        <v>0</v>
      </c>
      <c r="E89">
        <v>1</v>
      </c>
      <c r="F89">
        <v>1</v>
      </c>
    </row>
    <row r="90" spans="1:6" x14ac:dyDescent="0.25">
      <c r="A90" s="1" t="s">
        <v>305</v>
      </c>
      <c r="B90" s="1" t="s">
        <v>433</v>
      </c>
      <c r="C90">
        <v>0</v>
      </c>
      <c r="D90">
        <v>4</v>
      </c>
      <c r="E90">
        <v>4</v>
      </c>
      <c r="F90">
        <v>1</v>
      </c>
    </row>
    <row r="91" spans="1:6" x14ac:dyDescent="0.25">
      <c r="A91" s="1" t="s">
        <v>305</v>
      </c>
      <c r="B91" s="1" t="s">
        <v>433</v>
      </c>
      <c r="C91">
        <v>0</v>
      </c>
      <c r="D91">
        <v>4</v>
      </c>
      <c r="E91">
        <v>4</v>
      </c>
      <c r="F91">
        <v>1</v>
      </c>
    </row>
    <row r="92" spans="1:6" x14ac:dyDescent="0.25">
      <c r="A92" s="1" t="s">
        <v>202</v>
      </c>
      <c r="B92" s="1" t="s">
        <v>421</v>
      </c>
      <c r="C92">
        <v>0</v>
      </c>
      <c r="D92">
        <v>3</v>
      </c>
      <c r="E92">
        <v>3</v>
      </c>
      <c r="F92">
        <v>1</v>
      </c>
    </row>
    <row r="93" spans="1:6" x14ac:dyDescent="0.25">
      <c r="A93" s="1" t="s">
        <v>202</v>
      </c>
      <c r="B93" s="1" t="s">
        <v>421</v>
      </c>
      <c r="C93">
        <v>0</v>
      </c>
      <c r="D93">
        <v>3</v>
      </c>
      <c r="E93">
        <v>3</v>
      </c>
      <c r="F93">
        <v>1</v>
      </c>
    </row>
    <row r="94" spans="1:6" x14ac:dyDescent="0.25">
      <c r="A94" s="1" t="s">
        <v>202</v>
      </c>
      <c r="B94" s="1" t="s">
        <v>421</v>
      </c>
      <c r="C94">
        <v>0</v>
      </c>
      <c r="D94">
        <v>3</v>
      </c>
      <c r="E94">
        <v>3</v>
      </c>
      <c r="F94">
        <v>1</v>
      </c>
    </row>
    <row r="95" spans="1:6" x14ac:dyDescent="0.25">
      <c r="A95" s="1" t="s">
        <v>253</v>
      </c>
      <c r="B95" s="1" t="s">
        <v>427</v>
      </c>
      <c r="C95">
        <v>1</v>
      </c>
      <c r="D95">
        <v>1</v>
      </c>
      <c r="E95">
        <v>2</v>
      </c>
      <c r="F95">
        <v>1</v>
      </c>
    </row>
    <row r="96" spans="1:6" x14ac:dyDescent="0.25">
      <c r="A96" s="1" t="s">
        <v>253</v>
      </c>
      <c r="B96" s="1" t="s">
        <v>427</v>
      </c>
      <c r="C96">
        <v>1</v>
      </c>
      <c r="D96">
        <v>1</v>
      </c>
      <c r="E96">
        <v>2</v>
      </c>
      <c r="F96">
        <v>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A19CE-88DA-4E40-B54D-E7A0BC57C453}">
  <sheetPr>
    <tabColor rgb="FFFFC000"/>
  </sheetPr>
  <dimension ref="A1:I60"/>
  <sheetViews>
    <sheetView topLeftCell="A19" workbookViewId="0">
      <selection activeCell="A35" sqref="A35"/>
    </sheetView>
  </sheetViews>
  <sheetFormatPr defaultRowHeight="15" x14ac:dyDescent="0.25"/>
  <cols>
    <col min="1" max="1" width="24.28515625" style="1" customWidth="1"/>
    <col min="2" max="2" width="19" style="1" customWidth="1"/>
    <col min="3" max="5" width="12.140625" bestFit="1" customWidth="1"/>
    <col min="8" max="8" width="17.5703125" bestFit="1" customWidth="1"/>
  </cols>
  <sheetData>
    <row r="1" spans="1:9" x14ac:dyDescent="0.25">
      <c r="A1" t="s">
        <v>389</v>
      </c>
      <c r="B1" t="s">
        <v>390</v>
      </c>
      <c r="C1" t="s">
        <v>438</v>
      </c>
      <c r="D1" t="s">
        <v>437</v>
      </c>
      <c r="E1" t="s">
        <v>439</v>
      </c>
      <c r="F1" t="s">
        <v>479</v>
      </c>
      <c r="H1" t="s">
        <v>472</v>
      </c>
      <c r="I1" t="s">
        <v>478</v>
      </c>
    </row>
    <row r="2" spans="1:9" x14ac:dyDescent="0.25">
      <c r="A2" s="1" t="s">
        <v>305</v>
      </c>
      <c r="B2" s="1" t="s">
        <v>433</v>
      </c>
      <c r="C2">
        <v>0</v>
      </c>
      <c r="D2">
        <v>4</v>
      </c>
      <c r="E2">
        <v>4</v>
      </c>
      <c r="F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c r="H2" t="s">
        <v>473</v>
      </c>
      <c r="I2">
        <f>_xlfn.QUARTILE.INC($E$2:$E$60,0)</f>
        <v>1</v>
      </c>
    </row>
    <row r="3" spans="1:9" x14ac:dyDescent="0.25">
      <c r="A3" s="1" t="s">
        <v>460</v>
      </c>
      <c r="B3" s="1" t="s">
        <v>461</v>
      </c>
      <c r="C3">
        <v>1</v>
      </c>
      <c r="D3">
        <v>0</v>
      </c>
      <c r="E3">
        <v>1</v>
      </c>
      <c r="F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c r="H3" t="s">
        <v>474</v>
      </c>
      <c r="I3">
        <f>_xlfn.QUARTILE.INC($E$2:$E$60,1)</f>
        <v>4.5</v>
      </c>
    </row>
    <row r="4" spans="1:9" x14ac:dyDescent="0.25">
      <c r="A4" s="1" t="s">
        <v>316</v>
      </c>
      <c r="B4" s="1" t="s">
        <v>316</v>
      </c>
      <c r="C4">
        <v>4</v>
      </c>
      <c r="D4">
        <v>8</v>
      </c>
      <c r="E4">
        <v>12</v>
      </c>
      <c r="F4"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c r="H4" t="s">
        <v>475</v>
      </c>
      <c r="I4">
        <f>_xlfn.QUARTILE.INC($E$2:$E$60,2)</f>
        <v>12</v>
      </c>
    </row>
    <row r="5" spans="1:9" x14ac:dyDescent="0.25">
      <c r="A5" s="1" t="s">
        <v>168</v>
      </c>
      <c r="B5" s="1" t="s">
        <v>412</v>
      </c>
      <c r="C5">
        <v>10</v>
      </c>
      <c r="D5">
        <v>10</v>
      </c>
      <c r="E5">
        <v>20</v>
      </c>
      <c r="F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c r="H5" t="s">
        <v>476</v>
      </c>
      <c r="I5">
        <f>_xlfn.QUARTILE.INC($E$2:$E$60,3)</f>
        <v>24.5</v>
      </c>
    </row>
    <row r="6" spans="1:9" x14ac:dyDescent="0.25">
      <c r="A6" s="1" t="s">
        <v>342</v>
      </c>
      <c r="B6" s="1" t="s">
        <v>436</v>
      </c>
      <c r="C6">
        <v>4</v>
      </c>
      <c r="D6">
        <v>8</v>
      </c>
      <c r="E6">
        <v>12</v>
      </c>
      <c r="F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c r="H6" t="s">
        <v>477</v>
      </c>
      <c r="I6">
        <f>_xlfn.QUARTILE.INC($E$2:$E$60,4)</f>
        <v>143</v>
      </c>
    </row>
    <row r="7" spans="1:9" x14ac:dyDescent="0.25">
      <c r="A7" s="1" t="s">
        <v>211</v>
      </c>
      <c r="B7" s="1" t="s">
        <v>211</v>
      </c>
      <c r="C7">
        <v>7</v>
      </c>
      <c r="D7">
        <v>9</v>
      </c>
      <c r="E7">
        <v>16</v>
      </c>
      <c r="F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8" spans="1:9" x14ac:dyDescent="0.25">
      <c r="A8" s="1" t="s">
        <v>773</v>
      </c>
      <c r="B8" s="1" t="s">
        <v>401</v>
      </c>
      <c r="C8">
        <v>4</v>
      </c>
      <c r="D8">
        <v>13</v>
      </c>
      <c r="E8">
        <v>17</v>
      </c>
      <c r="F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9" spans="1:9" x14ac:dyDescent="0.25">
      <c r="A9" s="1" t="s">
        <v>202</v>
      </c>
      <c r="B9" s="1" t="s">
        <v>421</v>
      </c>
      <c r="C9">
        <v>0</v>
      </c>
      <c r="D9">
        <v>3</v>
      </c>
      <c r="E9">
        <v>3</v>
      </c>
      <c r="F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10" spans="1:9" x14ac:dyDescent="0.25">
      <c r="A10" s="1" t="s">
        <v>129</v>
      </c>
      <c r="B10" s="1" t="s">
        <v>402</v>
      </c>
      <c r="C10">
        <v>2</v>
      </c>
      <c r="D10">
        <v>1</v>
      </c>
      <c r="E10">
        <v>3</v>
      </c>
      <c r="F1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11" spans="1:9" x14ac:dyDescent="0.25">
      <c r="A11" s="1" t="s">
        <v>284</v>
      </c>
      <c r="B11" s="1" t="s">
        <v>429</v>
      </c>
      <c r="C11">
        <v>0</v>
      </c>
      <c r="D11">
        <v>13</v>
      </c>
      <c r="E11">
        <v>13</v>
      </c>
      <c r="F11"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12" spans="1:9" x14ac:dyDescent="0.25">
      <c r="A12" s="1" t="s">
        <v>449</v>
      </c>
      <c r="B12" s="1" t="s">
        <v>450</v>
      </c>
      <c r="C12">
        <v>0</v>
      </c>
      <c r="D12">
        <v>4</v>
      </c>
      <c r="E12">
        <v>4</v>
      </c>
      <c r="F1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13" spans="1:9" x14ac:dyDescent="0.25">
      <c r="A13" s="1" t="s">
        <v>190</v>
      </c>
      <c r="B13" s="1" t="s">
        <v>418</v>
      </c>
      <c r="C13">
        <v>10</v>
      </c>
      <c r="D13">
        <v>2</v>
      </c>
      <c r="E13">
        <v>12</v>
      </c>
      <c r="F1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14" spans="1:9" x14ac:dyDescent="0.25">
      <c r="A14" s="1" t="s">
        <v>147</v>
      </c>
      <c r="B14" s="1" t="s">
        <v>409</v>
      </c>
      <c r="C14">
        <v>8</v>
      </c>
      <c r="D14">
        <v>20</v>
      </c>
      <c r="E14">
        <v>28</v>
      </c>
      <c r="F14" t="str">
        <f>IF(AND(Participation_Count_Clubs__25[[#This Row],[Total Athletes]]&gt;=$I$2,Participation_Count_Clubs__24[[#This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15" spans="1:9" x14ac:dyDescent="0.25">
      <c r="A15" s="1" t="s">
        <v>312</v>
      </c>
      <c r="B15" s="1" t="s">
        <v>434</v>
      </c>
      <c r="C15">
        <v>8</v>
      </c>
      <c r="D15">
        <v>2</v>
      </c>
      <c r="E15">
        <v>10</v>
      </c>
      <c r="F1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16" spans="1:9" x14ac:dyDescent="0.25">
      <c r="A16" s="1" t="s">
        <v>215</v>
      </c>
      <c r="B16" s="1" t="s">
        <v>215</v>
      </c>
      <c r="C16">
        <v>2</v>
      </c>
      <c r="D16">
        <v>6</v>
      </c>
      <c r="E16">
        <v>8</v>
      </c>
      <c r="F1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17" spans="1:6" x14ac:dyDescent="0.25">
      <c r="A17" s="1" t="s">
        <v>256</v>
      </c>
      <c r="B17" s="1" t="s">
        <v>256</v>
      </c>
      <c r="C17">
        <v>1</v>
      </c>
      <c r="D17">
        <v>1</v>
      </c>
      <c r="E17">
        <v>2</v>
      </c>
      <c r="F1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18" spans="1:6" x14ac:dyDescent="0.25">
      <c r="A18" s="1" t="s">
        <v>265</v>
      </c>
      <c r="B18" s="1" t="s">
        <v>265</v>
      </c>
      <c r="C18">
        <v>3</v>
      </c>
      <c r="D18">
        <v>4</v>
      </c>
      <c r="E18">
        <v>7</v>
      </c>
      <c r="F1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19" spans="1:6" x14ac:dyDescent="0.25">
      <c r="A19" s="1" t="s">
        <v>158</v>
      </c>
      <c r="B19" s="1" t="s">
        <v>158</v>
      </c>
      <c r="C19">
        <v>7</v>
      </c>
      <c r="D19">
        <v>24</v>
      </c>
      <c r="E19">
        <v>31</v>
      </c>
      <c r="F1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20" spans="1:6" x14ac:dyDescent="0.25">
      <c r="A20" s="1" t="s">
        <v>253</v>
      </c>
      <c r="B20" s="1" t="s">
        <v>427</v>
      </c>
      <c r="C20">
        <v>1</v>
      </c>
      <c r="D20">
        <v>1</v>
      </c>
      <c r="E20">
        <v>2</v>
      </c>
      <c r="F2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21" spans="1:6" x14ac:dyDescent="0.25">
      <c r="A21" s="1" t="s">
        <v>160</v>
      </c>
      <c r="B21" s="1" t="s">
        <v>160</v>
      </c>
      <c r="C21">
        <v>19</v>
      </c>
      <c r="D21">
        <v>12</v>
      </c>
      <c r="E21">
        <v>31</v>
      </c>
      <c r="F21"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22" spans="1:6" x14ac:dyDescent="0.25">
      <c r="A22" s="1" t="s">
        <v>187</v>
      </c>
      <c r="B22" s="1" t="s">
        <v>187</v>
      </c>
      <c r="C22">
        <v>21</v>
      </c>
      <c r="D22">
        <v>10</v>
      </c>
      <c r="E22">
        <v>31</v>
      </c>
      <c r="F2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23" spans="1:6" x14ac:dyDescent="0.25">
      <c r="A23" s="1" t="s">
        <v>286</v>
      </c>
      <c r="B23" s="1" t="s">
        <v>430</v>
      </c>
      <c r="C23">
        <v>4</v>
      </c>
      <c r="D23">
        <v>4</v>
      </c>
      <c r="E23">
        <v>8</v>
      </c>
      <c r="F2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24" spans="1:6" x14ac:dyDescent="0.25">
      <c r="A24" s="1" t="s">
        <v>135</v>
      </c>
      <c r="B24" s="1" t="s">
        <v>405</v>
      </c>
      <c r="C24">
        <v>8</v>
      </c>
      <c r="D24">
        <v>24</v>
      </c>
      <c r="E24">
        <v>32</v>
      </c>
      <c r="F24"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25" spans="1:6" x14ac:dyDescent="0.25">
      <c r="A25" s="1" t="s">
        <v>110</v>
      </c>
      <c r="B25" s="1" t="s">
        <v>110</v>
      </c>
      <c r="C25">
        <v>11</v>
      </c>
      <c r="D25">
        <v>19</v>
      </c>
      <c r="E25">
        <v>30</v>
      </c>
      <c r="F2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26" spans="1:6" x14ac:dyDescent="0.25">
      <c r="A26" s="1" t="s">
        <v>451</v>
      </c>
      <c r="B26" s="1" t="s">
        <v>452</v>
      </c>
      <c r="C26">
        <v>1</v>
      </c>
      <c r="D26">
        <v>1</v>
      </c>
      <c r="E26">
        <v>2</v>
      </c>
      <c r="F2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27" spans="1:6" x14ac:dyDescent="0.25">
      <c r="A27" s="1" t="s">
        <v>197</v>
      </c>
      <c r="B27" s="1">
        <v>0</v>
      </c>
      <c r="C27">
        <v>1</v>
      </c>
      <c r="D27">
        <v>4</v>
      </c>
      <c r="E27">
        <v>5</v>
      </c>
      <c r="F2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28" spans="1:6" x14ac:dyDescent="0.25">
      <c r="A28" s="1" t="s">
        <v>137</v>
      </c>
      <c r="B28" s="1" t="s">
        <v>406</v>
      </c>
      <c r="C28">
        <v>5</v>
      </c>
      <c r="D28">
        <v>19</v>
      </c>
      <c r="E28">
        <v>24</v>
      </c>
      <c r="F2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29" spans="1:6" x14ac:dyDescent="0.25">
      <c r="A29" s="1" t="s">
        <v>143</v>
      </c>
      <c r="B29" s="1" t="s">
        <v>407</v>
      </c>
      <c r="C29">
        <v>1</v>
      </c>
      <c r="D29">
        <v>7</v>
      </c>
      <c r="E29">
        <v>8</v>
      </c>
      <c r="F2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30" spans="1:6" x14ac:dyDescent="0.25">
      <c r="A30" s="1" t="s">
        <v>108</v>
      </c>
      <c r="B30" s="1" t="s">
        <v>396</v>
      </c>
      <c r="C30">
        <v>49</v>
      </c>
      <c r="D30">
        <v>94</v>
      </c>
      <c r="E30">
        <v>143</v>
      </c>
      <c r="F3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31" spans="1:6" x14ac:dyDescent="0.25">
      <c r="A31" s="1" t="s">
        <v>145</v>
      </c>
      <c r="B31" s="1" t="s">
        <v>408</v>
      </c>
      <c r="C31">
        <v>5</v>
      </c>
      <c r="D31">
        <v>7</v>
      </c>
      <c r="E31">
        <v>12</v>
      </c>
      <c r="F31"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32" spans="1:6" x14ac:dyDescent="0.25">
      <c r="A32" s="1" t="s">
        <v>114</v>
      </c>
      <c r="B32" s="1" t="s">
        <v>114</v>
      </c>
      <c r="C32">
        <v>17</v>
      </c>
      <c r="D32">
        <v>15</v>
      </c>
      <c r="E32">
        <v>32</v>
      </c>
      <c r="F3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33" spans="1:6" x14ac:dyDescent="0.25">
      <c r="A33" s="1" t="s">
        <v>173</v>
      </c>
      <c r="B33" s="1" t="s">
        <v>414</v>
      </c>
      <c r="C33">
        <v>12</v>
      </c>
      <c r="D33">
        <v>12</v>
      </c>
      <c r="E33">
        <v>24</v>
      </c>
      <c r="F3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34" spans="1:6" x14ac:dyDescent="0.25">
      <c r="A34" s="1" t="s">
        <v>772</v>
      </c>
      <c r="B34" s="1" t="s">
        <v>398</v>
      </c>
      <c r="C34">
        <v>2</v>
      </c>
      <c r="D34">
        <v>5</v>
      </c>
      <c r="E34">
        <v>7</v>
      </c>
      <c r="F34"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35" spans="1:6" x14ac:dyDescent="0.25">
      <c r="A35" s="1" t="s">
        <v>199</v>
      </c>
      <c r="B35" s="1" t="s">
        <v>420</v>
      </c>
      <c r="C35">
        <v>8</v>
      </c>
      <c r="D35">
        <v>17</v>
      </c>
      <c r="E35">
        <v>25</v>
      </c>
      <c r="F3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36" spans="1:6" x14ac:dyDescent="0.25">
      <c r="A36" s="1" t="s">
        <v>221</v>
      </c>
      <c r="B36" s="1" t="s">
        <v>423</v>
      </c>
      <c r="C36">
        <v>12</v>
      </c>
      <c r="D36">
        <v>24</v>
      </c>
      <c r="E36">
        <v>36</v>
      </c>
      <c r="F3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37" spans="1:6" x14ac:dyDescent="0.25">
      <c r="A37" s="1" t="s">
        <v>178</v>
      </c>
      <c r="B37" s="1" t="s">
        <v>415</v>
      </c>
      <c r="C37">
        <v>0</v>
      </c>
      <c r="D37">
        <v>4</v>
      </c>
      <c r="E37">
        <v>4</v>
      </c>
      <c r="F3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38" spans="1:6" x14ac:dyDescent="0.25">
      <c r="A38" s="1" t="s">
        <v>154</v>
      </c>
      <c r="B38" s="1" t="s">
        <v>154</v>
      </c>
      <c r="C38">
        <v>8</v>
      </c>
      <c r="D38">
        <v>21</v>
      </c>
      <c r="E38">
        <v>29</v>
      </c>
      <c r="F3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39" spans="1:6" x14ac:dyDescent="0.25">
      <c r="A39" s="1" t="s">
        <v>150</v>
      </c>
      <c r="B39" s="1" t="s">
        <v>410</v>
      </c>
      <c r="C39">
        <v>0</v>
      </c>
      <c r="D39">
        <v>3</v>
      </c>
      <c r="E39">
        <v>3</v>
      </c>
      <c r="F3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40" spans="1:6" x14ac:dyDescent="0.25">
      <c r="A40" s="1" t="s">
        <v>767</v>
      </c>
      <c r="B40" s="1" t="s">
        <v>416</v>
      </c>
      <c r="C40">
        <v>7</v>
      </c>
      <c r="D40">
        <v>11</v>
      </c>
      <c r="E40">
        <v>18</v>
      </c>
      <c r="F4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1" spans="1:6" x14ac:dyDescent="0.25">
      <c r="A41" s="1" t="s">
        <v>122</v>
      </c>
      <c r="B41" s="1" t="s">
        <v>400</v>
      </c>
      <c r="C41">
        <v>4</v>
      </c>
      <c r="D41">
        <v>19</v>
      </c>
      <c r="E41">
        <v>23</v>
      </c>
      <c r="F41"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2" spans="1:6" x14ac:dyDescent="0.25">
      <c r="A42" s="1" t="s">
        <v>458</v>
      </c>
      <c r="B42" s="1" t="s">
        <v>459</v>
      </c>
      <c r="C42">
        <v>2</v>
      </c>
      <c r="D42">
        <v>0</v>
      </c>
      <c r="E42">
        <v>2</v>
      </c>
      <c r="F4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43" spans="1:6" x14ac:dyDescent="0.25">
      <c r="A43" s="1" t="s">
        <v>205</v>
      </c>
      <c r="B43" s="1" t="s">
        <v>422</v>
      </c>
      <c r="C43">
        <v>5</v>
      </c>
      <c r="D43">
        <v>17</v>
      </c>
      <c r="E43">
        <v>22</v>
      </c>
      <c r="F4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4" spans="1:6" x14ac:dyDescent="0.25">
      <c r="A44" s="1" t="s">
        <v>170</v>
      </c>
      <c r="B44" s="1" t="s">
        <v>413</v>
      </c>
      <c r="C44">
        <v>15</v>
      </c>
      <c r="D44">
        <v>16</v>
      </c>
      <c r="E44">
        <v>31</v>
      </c>
      <c r="F44"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45" spans="1:6" x14ac:dyDescent="0.25">
      <c r="A45" s="1" t="s">
        <v>237</v>
      </c>
      <c r="B45" s="1" t="s">
        <v>425</v>
      </c>
      <c r="C45">
        <v>4</v>
      </c>
      <c r="D45">
        <v>17</v>
      </c>
      <c r="E45">
        <v>21</v>
      </c>
      <c r="F4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6" spans="1:6" x14ac:dyDescent="0.25">
      <c r="A46" s="1" t="s">
        <v>183</v>
      </c>
      <c r="B46" s="1" t="s">
        <v>417</v>
      </c>
      <c r="C46">
        <v>0</v>
      </c>
      <c r="D46">
        <v>12</v>
      </c>
      <c r="E46">
        <v>12</v>
      </c>
      <c r="F4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7" spans="1:6" x14ac:dyDescent="0.25">
      <c r="A47" s="1" t="s">
        <v>230</v>
      </c>
      <c r="B47" s="1" t="s">
        <v>424</v>
      </c>
      <c r="C47">
        <v>7</v>
      </c>
      <c r="D47">
        <v>15</v>
      </c>
      <c r="E47">
        <v>22</v>
      </c>
      <c r="F4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M</v>
      </c>
    </row>
    <row r="48" spans="1:6" x14ac:dyDescent="0.25">
      <c r="A48" s="1" t="s">
        <v>282</v>
      </c>
      <c r="B48" s="1" t="s">
        <v>428</v>
      </c>
      <c r="C48">
        <v>2</v>
      </c>
      <c r="D48">
        <v>5</v>
      </c>
      <c r="E48">
        <v>7</v>
      </c>
      <c r="F4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49" spans="1:6" x14ac:dyDescent="0.25">
      <c r="A49" s="1" t="s">
        <v>163</v>
      </c>
      <c r="B49" s="1" t="s">
        <v>411</v>
      </c>
      <c r="C49">
        <v>2</v>
      </c>
      <c r="D49">
        <v>5</v>
      </c>
      <c r="E49">
        <v>7</v>
      </c>
      <c r="F4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50" spans="1:6" x14ac:dyDescent="0.25">
      <c r="A50" s="1" t="s">
        <v>119</v>
      </c>
      <c r="B50" s="1" t="s">
        <v>399</v>
      </c>
      <c r="C50">
        <v>5</v>
      </c>
      <c r="D50">
        <v>2</v>
      </c>
      <c r="E50">
        <v>7</v>
      </c>
      <c r="F5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51" spans="1:6" x14ac:dyDescent="0.25">
      <c r="A51" s="1" t="s">
        <v>196</v>
      </c>
      <c r="B51" s="1" t="s">
        <v>419</v>
      </c>
      <c r="C51">
        <v>6</v>
      </c>
      <c r="D51">
        <v>23</v>
      </c>
      <c r="E51">
        <v>29</v>
      </c>
      <c r="F51"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52" spans="1:6" x14ac:dyDescent="0.25">
      <c r="A52" s="1" t="s">
        <v>131</v>
      </c>
      <c r="B52" s="1" t="s">
        <v>403</v>
      </c>
      <c r="C52">
        <v>10</v>
      </c>
      <c r="D52">
        <v>33</v>
      </c>
      <c r="E52">
        <v>43</v>
      </c>
      <c r="F52"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row r="53" spans="1:6" x14ac:dyDescent="0.25">
      <c r="A53" s="1" t="s">
        <v>244</v>
      </c>
      <c r="B53" s="1" t="s">
        <v>426</v>
      </c>
      <c r="C53">
        <v>0</v>
      </c>
      <c r="D53">
        <v>2</v>
      </c>
      <c r="E53">
        <v>2</v>
      </c>
      <c r="F53"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54" spans="1:6" x14ac:dyDescent="0.25">
      <c r="A54" s="1" t="s">
        <v>340</v>
      </c>
      <c r="B54" s="1" t="s">
        <v>453</v>
      </c>
      <c r="C54">
        <v>2</v>
      </c>
      <c r="D54">
        <v>8</v>
      </c>
      <c r="E54">
        <v>10</v>
      </c>
      <c r="F54"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55" spans="1:6" x14ac:dyDescent="0.25">
      <c r="A55" s="1" t="s">
        <v>133</v>
      </c>
      <c r="B55" s="1" t="s">
        <v>404</v>
      </c>
      <c r="C55">
        <v>3</v>
      </c>
      <c r="D55">
        <v>3</v>
      </c>
      <c r="E55">
        <v>6</v>
      </c>
      <c r="F55"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56" spans="1:6" x14ac:dyDescent="0.25">
      <c r="A56" s="1" t="s">
        <v>303</v>
      </c>
      <c r="B56" s="1" t="s">
        <v>432</v>
      </c>
      <c r="C56">
        <v>0</v>
      </c>
      <c r="D56">
        <v>9</v>
      </c>
      <c r="E56">
        <v>9</v>
      </c>
      <c r="F56"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S</v>
      </c>
    </row>
    <row r="57" spans="1:6" x14ac:dyDescent="0.25">
      <c r="A57" s="1" t="s">
        <v>456</v>
      </c>
      <c r="B57" s="1" t="s">
        <v>457</v>
      </c>
      <c r="C57">
        <v>0</v>
      </c>
      <c r="D57">
        <v>1</v>
      </c>
      <c r="E57">
        <v>1</v>
      </c>
      <c r="F57"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58" spans="1:6" x14ac:dyDescent="0.25">
      <c r="A58" s="1" t="s">
        <v>462</v>
      </c>
      <c r="B58" s="1" t="s">
        <v>463</v>
      </c>
      <c r="C58">
        <v>1</v>
      </c>
      <c r="D58">
        <v>3</v>
      </c>
      <c r="E58">
        <v>4</v>
      </c>
      <c r="F58"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59" spans="1:6" x14ac:dyDescent="0.25">
      <c r="A59" s="1" t="s">
        <v>454</v>
      </c>
      <c r="B59" s="1" t="s">
        <v>455</v>
      </c>
      <c r="C59">
        <v>0</v>
      </c>
      <c r="D59">
        <v>3</v>
      </c>
      <c r="E59">
        <v>3</v>
      </c>
      <c r="F59"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XS</v>
      </c>
    </row>
    <row r="60" spans="1:6" x14ac:dyDescent="0.25">
      <c r="A60" s="1" t="s">
        <v>112</v>
      </c>
      <c r="B60" s="1" t="s">
        <v>397</v>
      </c>
      <c r="C60">
        <v>6</v>
      </c>
      <c r="D60">
        <v>23</v>
      </c>
      <c r="E60">
        <v>29</v>
      </c>
      <c r="F60" t="str">
        <f>IF(AND(Participation_Count_Clubs__24[[#This Row],[Total Entries]]&gt;=$I$2,Participation_Count_Clubs__24[[#This Row],[Total Entries]]&lt;$I$3),"XS",IF(AND(Participation_Count_Clubs__24[[#This Row],[Total Entries]]&gt;=$I$3,Participation_Count_Clubs__24[[#This Row],[Total Entries]]&lt;$I$4),"S",IF(AND(Participation_Count_Clubs__24[[#This Row],[Total Entries]]&gt;=$I$4,Participation_Count_Clubs__24[[#This Row],[Total Entries]]&lt;$I$5),"M",IF(AND(Participation_Count_Clubs__24[[#This Row],[Total Entries]]&gt;=$I$5,Participation_Count_Clubs__24[[#This Row],[Total Entries]]&lt;=$I$6),"L"))))</f>
        <v>L</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1938D-C968-4ECC-849A-55EE3E048C28}">
  <sheetPr>
    <tabColor rgb="FFFFC000"/>
  </sheetPr>
  <dimension ref="A1:E107"/>
  <sheetViews>
    <sheetView topLeftCell="A73" workbookViewId="0">
      <selection activeCell="A82" sqref="A82"/>
    </sheetView>
  </sheetViews>
  <sheetFormatPr defaultRowHeight="15" x14ac:dyDescent="0.25"/>
  <cols>
    <col min="1" max="1" width="59.28515625" bestFit="1" customWidth="1"/>
    <col min="2" max="2" width="9.42578125" bestFit="1" customWidth="1"/>
    <col min="3" max="3" width="8.140625" bestFit="1" customWidth="1"/>
    <col min="4" max="4" width="10.140625" bestFit="1" customWidth="1"/>
  </cols>
  <sheetData>
    <row r="1" spans="1:5" x14ac:dyDescent="0.25">
      <c r="A1" t="s">
        <v>0</v>
      </c>
      <c r="B1" t="s">
        <v>464</v>
      </c>
      <c r="C1" t="s">
        <v>465</v>
      </c>
      <c r="D1" t="s">
        <v>466</v>
      </c>
      <c r="E1" t="s">
        <v>468</v>
      </c>
    </row>
    <row r="2" spans="1:5" x14ac:dyDescent="0.25">
      <c r="A2" s="1" t="s">
        <v>1</v>
      </c>
      <c r="B2">
        <v>2</v>
      </c>
      <c r="C2">
        <v>2</v>
      </c>
      <c r="D2">
        <v>1</v>
      </c>
    </row>
    <row r="3" spans="1:5" x14ac:dyDescent="0.25">
      <c r="A3" s="1" t="s">
        <v>2</v>
      </c>
      <c r="B3">
        <v>24</v>
      </c>
      <c r="C3">
        <v>15</v>
      </c>
      <c r="D3">
        <v>3</v>
      </c>
    </row>
    <row r="4" spans="1:5" x14ac:dyDescent="0.25">
      <c r="A4" s="1" t="s">
        <v>3</v>
      </c>
      <c r="B4">
        <v>21</v>
      </c>
      <c r="C4">
        <v>12</v>
      </c>
      <c r="D4">
        <v>3</v>
      </c>
    </row>
    <row r="5" spans="1:5" x14ac:dyDescent="0.25">
      <c r="A5" s="1" t="s">
        <v>4</v>
      </c>
      <c r="B5">
        <v>13</v>
      </c>
      <c r="C5">
        <v>8</v>
      </c>
      <c r="D5">
        <v>3</v>
      </c>
    </row>
    <row r="6" spans="1:5" x14ac:dyDescent="0.25">
      <c r="A6" s="1" t="s">
        <v>5</v>
      </c>
      <c r="B6">
        <v>22</v>
      </c>
      <c r="C6">
        <v>10</v>
      </c>
      <c r="D6">
        <v>3</v>
      </c>
    </row>
    <row r="7" spans="1:5" x14ac:dyDescent="0.25">
      <c r="A7" s="1" t="s">
        <v>6</v>
      </c>
      <c r="B7">
        <v>6</v>
      </c>
      <c r="C7">
        <v>5</v>
      </c>
      <c r="D7">
        <v>3</v>
      </c>
    </row>
    <row r="8" spans="1:5" x14ac:dyDescent="0.25">
      <c r="A8" s="1" t="s">
        <v>7</v>
      </c>
      <c r="B8">
        <v>17</v>
      </c>
      <c r="C8">
        <v>12</v>
      </c>
      <c r="D8">
        <v>4</v>
      </c>
    </row>
    <row r="9" spans="1:5" x14ac:dyDescent="0.25">
      <c r="A9" s="1" t="s">
        <v>8</v>
      </c>
      <c r="B9">
        <v>19</v>
      </c>
      <c r="C9">
        <v>14</v>
      </c>
      <c r="D9">
        <v>5</v>
      </c>
    </row>
    <row r="10" spans="1:5" x14ac:dyDescent="0.25">
      <c r="A10" s="1" t="s">
        <v>9</v>
      </c>
      <c r="B10">
        <v>22</v>
      </c>
      <c r="C10">
        <v>11</v>
      </c>
      <c r="D10">
        <v>3</v>
      </c>
    </row>
    <row r="11" spans="1:5" x14ac:dyDescent="0.25">
      <c r="A11" s="1" t="s">
        <v>10</v>
      </c>
      <c r="B11">
        <v>13</v>
      </c>
      <c r="C11">
        <v>10</v>
      </c>
      <c r="D11">
        <v>2</v>
      </c>
    </row>
    <row r="12" spans="1:5" x14ac:dyDescent="0.25">
      <c r="A12" s="1" t="s">
        <v>11</v>
      </c>
      <c r="B12">
        <v>22</v>
      </c>
      <c r="C12">
        <v>13</v>
      </c>
      <c r="D12">
        <v>4</v>
      </c>
    </row>
    <row r="13" spans="1:5" x14ac:dyDescent="0.25">
      <c r="A13" s="1" t="s">
        <v>12</v>
      </c>
      <c r="B13">
        <v>6</v>
      </c>
      <c r="C13">
        <v>6</v>
      </c>
      <c r="D13">
        <v>5</v>
      </c>
    </row>
    <row r="14" spans="1:5" x14ac:dyDescent="0.25">
      <c r="A14" s="1" t="s">
        <v>13</v>
      </c>
      <c r="B14">
        <v>14</v>
      </c>
      <c r="C14">
        <v>9</v>
      </c>
      <c r="D14">
        <v>5</v>
      </c>
    </row>
    <row r="15" spans="1:5" x14ac:dyDescent="0.25">
      <c r="A15" s="1" t="s">
        <v>14</v>
      </c>
      <c r="B15">
        <v>7</v>
      </c>
      <c r="C15">
        <v>6</v>
      </c>
      <c r="D15">
        <v>2</v>
      </c>
    </row>
    <row r="16" spans="1:5" x14ac:dyDescent="0.25">
      <c r="A16" s="1" t="s">
        <v>15</v>
      </c>
      <c r="B16">
        <v>4</v>
      </c>
      <c r="C16">
        <v>3</v>
      </c>
      <c r="D16">
        <v>2</v>
      </c>
    </row>
    <row r="17" spans="1:4" x14ac:dyDescent="0.25">
      <c r="A17" s="1" t="s">
        <v>16</v>
      </c>
      <c r="B17">
        <v>26</v>
      </c>
      <c r="C17">
        <v>17</v>
      </c>
      <c r="D17">
        <v>5</v>
      </c>
    </row>
    <row r="18" spans="1:4" x14ac:dyDescent="0.25">
      <c r="A18" s="1" t="s">
        <v>17</v>
      </c>
      <c r="B18">
        <v>13</v>
      </c>
      <c r="C18">
        <v>8</v>
      </c>
      <c r="D18">
        <v>1</v>
      </c>
    </row>
    <row r="19" spans="1:4" x14ac:dyDescent="0.25">
      <c r="A19" s="1" t="s">
        <v>18</v>
      </c>
      <c r="B19">
        <v>4</v>
      </c>
      <c r="C19">
        <v>4</v>
      </c>
      <c r="D19">
        <v>3</v>
      </c>
    </row>
    <row r="20" spans="1:4" x14ac:dyDescent="0.25">
      <c r="A20" s="1" t="s">
        <v>19</v>
      </c>
      <c r="B20">
        <v>2</v>
      </c>
      <c r="C20">
        <v>2</v>
      </c>
      <c r="D20">
        <v>2</v>
      </c>
    </row>
    <row r="21" spans="1:4" x14ac:dyDescent="0.25">
      <c r="A21" s="1" t="s">
        <v>20</v>
      </c>
      <c r="B21">
        <v>5</v>
      </c>
      <c r="C21">
        <v>5</v>
      </c>
      <c r="D21">
        <v>3</v>
      </c>
    </row>
    <row r="22" spans="1:4" x14ac:dyDescent="0.25">
      <c r="A22" s="1" t="s">
        <v>21</v>
      </c>
      <c r="B22">
        <v>3</v>
      </c>
      <c r="C22">
        <v>3</v>
      </c>
      <c r="D22">
        <v>3</v>
      </c>
    </row>
    <row r="23" spans="1:4" x14ac:dyDescent="0.25">
      <c r="A23" s="1" t="s">
        <v>22</v>
      </c>
      <c r="B23">
        <v>9</v>
      </c>
      <c r="C23">
        <v>8</v>
      </c>
      <c r="D23">
        <v>6</v>
      </c>
    </row>
    <row r="24" spans="1:4" x14ac:dyDescent="0.25">
      <c r="A24" s="1" t="s">
        <v>23</v>
      </c>
      <c r="B24">
        <v>10</v>
      </c>
      <c r="C24">
        <v>8</v>
      </c>
      <c r="D24">
        <v>5</v>
      </c>
    </row>
    <row r="25" spans="1:4" x14ac:dyDescent="0.25">
      <c r="A25" s="1" t="s">
        <v>24</v>
      </c>
      <c r="B25">
        <v>4</v>
      </c>
      <c r="C25">
        <v>4</v>
      </c>
      <c r="D25">
        <v>3</v>
      </c>
    </row>
    <row r="26" spans="1:4" x14ac:dyDescent="0.25">
      <c r="A26" s="1" t="s">
        <v>25</v>
      </c>
      <c r="B26">
        <v>5</v>
      </c>
      <c r="C26">
        <v>3</v>
      </c>
      <c r="D26">
        <v>2</v>
      </c>
    </row>
    <row r="27" spans="1:4" x14ac:dyDescent="0.25">
      <c r="A27" s="1" t="s">
        <v>26</v>
      </c>
      <c r="B27">
        <v>3</v>
      </c>
      <c r="C27">
        <v>2</v>
      </c>
      <c r="D27">
        <v>1</v>
      </c>
    </row>
    <row r="28" spans="1:4" x14ac:dyDescent="0.25">
      <c r="A28" s="1" t="s">
        <v>27</v>
      </c>
      <c r="B28">
        <v>7</v>
      </c>
      <c r="C28">
        <v>4</v>
      </c>
      <c r="D28">
        <v>3</v>
      </c>
    </row>
    <row r="29" spans="1:4" x14ac:dyDescent="0.25">
      <c r="A29" s="1" t="s">
        <v>28</v>
      </c>
      <c r="B29">
        <v>6</v>
      </c>
      <c r="C29">
        <v>6</v>
      </c>
      <c r="D29">
        <v>4</v>
      </c>
    </row>
    <row r="30" spans="1:4" x14ac:dyDescent="0.25">
      <c r="A30" s="1" t="s">
        <v>29</v>
      </c>
      <c r="B30">
        <v>10</v>
      </c>
      <c r="C30">
        <v>9</v>
      </c>
      <c r="D30">
        <v>5</v>
      </c>
    </row>
    <row r="31" spans="1:4" x14ac:dyDescent="0.25">
      <c r="A31" s="1" t="s">
        <v>30</v>
      </c>
      <c r="B31">
        <v>5</v>
      </c>
      <c r="C31">
        <v>5</v>
      </c>
      <c r="D31">
        <v>3</v>
      </c>
    </row>
    <row r="32" spans="1:4" x14ac:dyDescent="0.25">
      <c r="A32" s="1" t="s">
        <v>31</v>
      </c>
      <c r="B32">
        <v>8</v>
      </c>
      <c r="C32">
        <v>7</v>
      </c>
      <c r="D32">
        <v>4</v>
      </c>
    </row>
    <row r="33" spans="1:4" x14ac:dyDescent="0.25">
      <c r="A33" s="1" t="s">
        <v>32</v>
      </c>
      <c r="B33">
        <v>12</v>
      </c>
      <c r="C33">
        <v>9</v>
      </c>
      <c r="D33">
        <v>5</v>
      </c>
    </row>
    <row r="34" spans="1:4" x14ac:dyDescent="0.25">
      <c r="A34" s="1" t="s">
        <v>33</v>
      </c>
      <c r="B34">
        <v>5</v>
      </c>
      <c r="C34">
        <v>5</v>
      </c>
      <c r="D34">
        <v>1</v>
      </c>
    </row>
    <row r="35" spans="1:4" x14ac:dyDescent="0.25">
      <c r="A35" s="1" t="s">
        <v>34</v>
      </c>
      <c r="B35">
        <v>4</v>
      </c>
      <c r="C35">
        <v>3</v>
      </c>
      <c r="D35">
        <v>1</v>
      </c>
    </row>
    <row r="36" spans="1:4" x14ac:dyDescent="0.25">
      <c r="A36" s="1" t="s">
        <v>35</v>
      </c>
      <c r="B36">
        <v>4</v>
      </c>
      <c r="C36">
        <v>4</v>
      </c>
      <c r="D36">
        <v>3</v>
      </c>
    </row>
    <row r="37" spans="1:4" x14ac:dyDescent="0.25">
      <c r="A37" s="1" t="s">
        <v>36</v>
      </c>
      <c r="B37">
        <v>95</v>
      </c>
      <c r="C37">
        <v>20</v>
      </c>
      <c r="D37">
        <v>4</v>
      </c>
    </row>
    <row r="38" spans="1:4" x14ac:dyDescent="0.25">
      <c r="A38" s="1" t="s">
        <v>37</v>
      </c>
      <c r="B38">
        <v>26</v>
      </c>
      <c r="C38">
        <v>12</v>
      </c>
      <c r="D38">
        <v>5</v>
      </c>
    </row>
    <row r="39" spans="1:4" x14ac:dyDescent="0.25">
      <c r="A39" s="1" t="s">
        <v>38</v>
      </c>
      <c r="B39">
        <v>12</v>
      </c>
      <c r="C39">
        <v>10</v>
      </c>
      <c r="D39">
        <v>4</v>
      </c>
    </row>
    <row r="40" spans="1:4" x14ac:dyDescent="0.25">
      <c r="A40" s="1" t="s">
        <v>39</v>
      </c>
      <c r="B40">
        <v>4</v>
      </c>
      <c r="C40">
        <v>4</v>
      </c>
      <c r="D40">
        <v>1</v>
      </c>
    </row>
    <row r="41" spans="1:4" x14ac:dyDescent="0.25">
      <c r="A41" s="1" t="s">
        <v>40</v>
      </c>
      <c r="B41">
        <v>5</v>
      </c>
      <c r="C41">
        <v>5</v>
      </c>
      <c r="D41">
        <v>2</v>
      </c>
    </row>
    <row r="42" spans="1:4" x14ac:dyDescent="0.25">
      <c r="A42" s="1" t="s">
        <v>41</v>
      </c>
      <c r="B42">
        <v>2</v>
      </c>
      <c r="C42">
        <v>2</v>
      </c>
      <c r="D42">
        <v>2</v>
      </c>
    </row>
    <row r="43" spans="1:4" x14ac:dyDescent="0.25">
      <c r="A43" s="1" t="s">
        <v>42</v>
      </c>
      <c r="B43">
        <v>5</v>
      </c>
      <c r="C43">
        <v>3</v>
      </c>
      <c r="D43">
        <v>1</v>
      </c>
    </row>
    <row r="44" spans="1:4" x14ac:dyDescent="0.25">
      <c r="A44" s="1" t="s">
        <v>43</v>
      </c>
      <c r="B44">
        <v>7</v>
      </c>
      <c r="C44">
        <v>6</v>
      </c>
      <c r="D44">
        <v>1</v>
      </c>
    </row>
    <row r="45" spans="1:4" x14ac:dyDescent="0.25">
      <c r="A45" s="1" t="s">
        <v>44</v>
      </c>
      <c r="B45">
        <v>11</v>
      </c>
      <c r="C45">
        <v>8</v>
      </c>
      <c r="D45">
        <v>3</v>
      </c>
    </row>
    <row r="46" spans="1:4" x14ac:dyDescent="0.25">
      <c r="A46" s="1" t="s">
        <v>45</v>
      </c>
      <c r="B46">
        <v>17</v>
      </c>
      <c r="C46">
        <v>12</v>
      </c>
      <c r="D46">
        <v>3</v>
      </c>
    </row>
    <row r="47" spans="1:4" x14ac:dyDescent="0.25">
      <c r="A47" s="1" t="s">
        <v>46</v>
      </c>
      <c r="B47">
        <v>20</v>
      </c>
      <c r="C47">
        <v>14</v>
      </c>
      <c r="D47">
        <v>3</v>
      </c>
    </row>
    <row r="48" spans="1:4" x14ac:dyDescent="0.25">
      <c r="A48" s="1" t="s">
        <v>47</v>
      </c>
      <c r="B48">
        <v>10</v>
      </c>
      <c r="C48">
        <v>9</v>
      </c>
      <c r="D48">
        <v>3</v>
      </c>
    </row>
    <row r="49" spans="1:4" x14ac:dyDescent="0.25">
      <c r="A49" s="1" t="s">
        <v>48</v>
      </c>
      <c r="B49">
        <v>12</v>
      </c>
      <c r="C49">
        <v>9</v>
      </c>
      <c r="D49">
        <v>6</v>
      </c>
    </row>
    <row r="50" spans="1:4" x14ac:dyDescent="0.25">
      <c r="A50" s="1" t="s">
        <v>49</v>
      </c>
      <c r="B50">
        <v>10</v>
      </c>
      <c r="C50">
        <v>7</v>
      </c>
      <c r="D50">
        <v>3</v>
      </c>
    </row>
    <row r="51" spans="1:4" x14ac:dyDescent="0.25">
      <c r="A51" s="1" t="s">
        <v>50</v>
      </c>
      <c r="B51">
        <v>8</v>
      </c>
      <c r="C51">
        <v>8</v>
      </c>
      <c r="D51">
        <v>4</v>
      </c>
    </row>
    <row r="52" spans="1:4" x14ac:dyDescent="0.25">
      <c r="A52" s="1" t="s">
        <v>447</v>
      </c>
      <c r="B52">
        <v>3</v>
      </c>
      <c r="C52">
        <v>3</v>
      </c>
      <c r="D52">
        <v>2</v>
      </c>
    </row>
    <row r="53" spans="1:4" x14ac:dyDescent="0.25">
      <c r="A53" s="1" t="s">
        <v>51</v>
      </c>
      <c r="B53">
        <v>4</v>
      </c>
      <c r="C53">
        <v>4</v>
      </c>
      <c r="D53">
        <v>3</v>
      </c>
    </row>
    <row r="54" spans="1:4" x14ac:dyDescent="0.25">
      <c r="A54" s="1" t="s">
        <v>52</v>
      </c>
      <c r="B54">
        <v>6</v>
      </c>
      <c r="C54">
        <v>4</v>
      </c>
      <c r="D54">
        <v>2</v>
      </c>
    </row>
    <row r="55" spans="1:4" x14ac:dyDescent="0.25">
      <c r="A55" s="1" t="s">
        <v>53</v>
      </c>
      <c r="B55">
        <v>15</v>
      </c>
      <c r="C55">
        <v>13</v>
      </c>
      <c r="D55">
        <v>3</v>
      </c>
    </row>
    <row r="56" spans="1:4" x14ac:dyDescent="0.25">
      <c r="A56" s="1" t="s">
        <v>54</v>
      </c>
      <c r="B56">
        <v>16</v>
      </c>
      <c r="C56">
        <v>10</v>
      </c>
      <c r="D56">
        <v>3</v>
      </c>
    </row>
    <row r="57" spans="1:4" x14ac:dyDescent="0.25">
      <c r="A57" s="1" t="s">
        <v>55</v>
      </c>
      <c r="B57">
        <v>18</v>
      </c>
      <c r="C57">
        <v>13</v>
      </c>
      <c r="D57">
        <v>3</v>
      </c>
    </row>
    <row r="58" spans="1:4" x14ac:dyDescent="0.25">
      <c r="A58" s="1" t="s">
        <v>56</v>
      </c>
      <c r="B58">
        <v>8</v>
      </c>
      <c r="C58">
        <v>5</v>
      </c>
      <c r="D58">
        <v>2</v>
      </c>
    </row>
    <row r="59" spans="1:4" x14ac:dyDescent="0.25">
      <c r="A59" s="1" t="s">
        <v>57</v>
      </c>
      <c r="B59">
        <v>4</v>
      </c>
      <c r="C59">
        <v>3</v>
      </c>
      <c r="D59">
        <v>1</v>
      </c>
    </row>
    <row r="60" spans="1:4" x14ac:dyDescent="0.25">
      <c r="A60" s="1" t="s">
        <v>58</v>
      </c>
      <c r="B60">
        <v>4</v>
      </c>
      <c r="C60">
        <v>4</v>
      </c>
      <c r="D60">
        <v>1</v>
      </c>
    </row>
    <row r="61" spans="1:4" x14ac:dyDescent="0.25">
      <c r="A61" s="1" t="s">
        <v>59</v>
      </c>
      <c r="B61">
        <v>6</v>
      </c>
      <c r="C61">
        <v>5</v>
      </c>
      <c r="D61">
        <v>3</v>
      </c>
    </row>
    <row r="62" spans="1:4" x14ac:dyDescent="0.25">
      <c r="A62" s="1" t="s">
        <v>60</v>
      </c>
      <c r="B62">
        <v>5</v>
      </c>
      <c r="C62">
        <v>5</v>
      </c>
      <c r="D62">
        <v>4</v>
      </c>
    </row>
    <row r="63" spans="1:4" x14ac:dyDescent="0.25">
      <c r="A63" s="1" t="s">
        <v>61</v>
      </c>
      <c r="B63">
        <v>6</v>
      </c>
      <c r="C63">
        <v>6</v>
      </c>
      <c r="D63">
        <v>3</v>
      </c>
    </row>
    <row r="64" spans="1:4" x14ac:dyDescent="0.25">
      <c r="A64" s="1" t="s">
        <v>62</v>
      </c>
      <c r="B64">
        <v>6</v>
      </c>
      <c r="C64">
        <v>6</v>
      </c>
      <c r="D64">
        <v>4</v>
      </c>
    </row>
    <row r="65" spans="1:4" x14ac:dyDescent="0.25">
      <c r="A65" s="1" t="s">
        <v>63</v>
      </c>
      <c r="B65">
        <v>4</v>
      </c>
      <c r="C65">
        <v>4</v>
      </c>
      <c r="D65">
        <v>2</v>
      </c>
    </row>
    <row r="66" spans="1:4" x14ac:dyDescent="0.25">
      <c r="A66" s="1" t="s">
        <v>64</v>
      </c>
      <c r="B66">
        <v>4</v>
      </c>
      <c r="C66">
        <v>2</v>
      </c>
      <c r="D66">
        <v>2</v>
      </c>
    </row>
    <row r="67" spans="1:4" x14ac:dyDescent="0.25">
      <c r="A67" s="1" t="s">
        <v>65</v>
      </c>
      <c r="B67">
        <v>2</v>
      </c>
      <c r="C67">
        <v>2</v>
      </c>
      <c r="D67">
        <v>1</v>
      </c>
    </row>
    <row r="68" spans="1:4" x14ac:dyDescent="0.25">
      <c r="A68" s="1" t="s">
        <v>66</v>
      </c>
      <c r="B68">
        <v>2</v>
      </c>
      <c r="C68">
        <v>2</v>
      </c>
      <c r="D68">
        <v>1</v>
      </c>
    </row>
    <row r="69" spans="1:4" x14ac:dyDescent="0.25">
      <c r="A69" s="1" t="s">
        <v>67</v>
      </c>
      <c r="B69">
        <v>4</v>
      </c>
      <c r="C69">
        <v>3</v>
      </c>
      <c r="D69">
        <v>2</v>
      </c>
    </row>
    <row r="70" spans="1:4" x14ac:dyDescent="0.25">
      <c r="A70" s="1" t="s">
        <v>68</v>
      </c>
      <c r="B70">
        <v>5</v>
      </c>
      <c r="C70">
        <v>4</v>
      </c>
      <c r="D70">
        <v>3</v>
      </c>
    </row>
    <row r="71" spans="1:4" x14ac:dyDescent="0.25">
      <c r="A71" s="1" t="s">
        <v>69</v>
      </c>
      <c r="B71">
        <v>8</v>
      </c>
      <c r="C71">
        <v>6</v>
      </c>
      <c r="D71">
        <v>3</v>
      </c>
    </row>
    <row r="72" spans="1:4" x14ac:dyDescent="0.25">
      <c r="A72" s="1" t="s">
        <v>70</v>
      </c>
      <c r="B72">
        <v>10</v>
      </c>
      <c r="C72">
        <v>10</v>
      </c>
      <c r="D72">
        <v>2</v>
      </c>
    </row>
    <row r="73" spans="1:4" x14ac:dyDescent="0.25">
      <c r="A73" s="1" t="s">
        <v>71</v>
      </c>
      <c r="B73">
        <v>10</v>
      </c>
      <c r="C73">
        <v>9</v>
      </c>
      <c r="D73">
        <v>3</v>
      </c>
    </row>
    <row r="74" spans="1:4" x14ac:dyDescent="0.25">
      <c r="A74" s="1" t="s">
        <v>72</v>
      </c>
      <c r="B74">
        <v>5</v>
      </c>
      <c r="C74">
        <v>5</v>
      </c>
      <c r="D74">
        <v>4</v>
      </c>
    </row>
    <row r="75" spans="1:4" x14ac:dyDescent="0.25">
      <c r="A75" s="1" t="s">
        <v>73</v>
      </c>
      <c r="B75">
        <v>5</v>
      </c>
      <c r="C75">
        <v>4</v>
      </c>
      <c r="D75">
        <v>3</v>
      </c>
    </row>
    <row r="76" spans="1:4" x14ac:dyDescent="0.25">
      <c r="A76" s="1" t="s">
        <v>74</v>
      </c>
      <c r="B76">
        <v>3</v>
      </c>
      <c r="C76">
        <v>3</v>
      </c>
      <c r="D76">
        <v>1</v>
      </c>
    </row>
    <row r="77" spans="1:4" x14ac:dyDescent="0.25">
      <c r="A77" s="1" t="s">
        <v>75</v>
      </c>
      <c r="B77">
        <v>4</v>
      </c>
      <c r="C77">
        <v>2</v>
      </c>
      <c r="D77">
        <v>1</v>
      </c>
    </row>
    <row r="78" spans="1:4" x14ac:dyDescent="0.25">
      <c r="A78" s="1" t="s">
        <v>76</v>
      </c>
      <c r="B78">
        <v>4</v>
      </c>
      <c r="C78">
        <v>3</v>
      </c>
      <c r="D78">
        <v>1</v>
      </c>
    </row>
    <row r="79" spans="1:4" x14ac:dyDescent="0.25">
      <c r="A79" s="1" t="s">
        <v>77</v>
      </c>
      <c r="B79">
        <v>4</v>
      </c>
      <c r="C79">
        <v>3</v>
      </c>
      <c r="D79">
        <v>1</v>
      </c>
    </row>
    <row r="80" spans="1:4" x14ac:dyDescent="0.25">
      <c r="A80" s="1" t="s">
        <v>78</v>
      </c>
      <c r="B80">
        <v>3</v>
      </c>
      <c r="C80">
        <v>3</v>
      </c>
      <c r="D80">
        <v>2</v>
      </c>
    </row>
    <row r="81" spans="1:4" x14ac:dyDescent="0.25">
      <c r="A81" s="1" t="s">
        <v>79</v>
      </c>
      <c r="B81">
        <v>2</v>
      </c>
      <c r="C81">
        <v>2</v>
      </c>
      <c r="D81">
        <v>2</v>
      </c>
    </row>
    <row r="82" spans="1:4" x14ac:dyDescent="0.25">
      <c r="A82" s="1" t="s">
        <v>779</v>
      </c>
      <c r="B82">
        <v>5</v>
      </c>
      <c r="C82">
        <v>4</v>
      </c>
      <c r="D82">
        <v>4</v>
      </c>
    </row>
    <row r="83" spans="1:4" x14ac:dyDescent="0.25">
      <c r="A83" s="1" t="s">
        <v>80</v>
      </c>
      <c r="B83">
        <v>8</v>
      </c>
      <c r="C83">
        <v>8</v>
      </c>
      <c r="D83">
        <v>4</v>
      </c>
    </row>
    <row r="84" spans="1:4" x14ac:dyDescent="0.25">
      <c r="A84" s="1" t="s">
        <v>448</v>
      </c>
      <c r="B84">
        <v>4</v>
      </c>
      <c r="C84">
        <v>4</v>
      </c>
      <c r="D84">
        <v>4</v>
      </c>
    </row>
    <row r="85" spans="1:4" x14ac:dyDescent="0.25">
      <c r="A85" s="1" t="s">
        <v>81</v>
      </c>
      <c r="B85">
        <v>7</v>
      </c>
      <c r="C85">
        <v>7</v>
      </c>
      <c r="D85">
        <v>3</v>
      </c>
    </row>
    <row r="86" spans="1:4" x14ac:dyDescent="0.25">
      <c r="A86" s="1" t="s">
        <v>82</v>
      </c>
      <c r="B86">
        <v>2</v>
      </c>
      <c r="C86">
        <v>2</v>
      </c>
      <c r="D86">
        <v>2</v>
      </c>
    </row>
    <row r="87" spans="1:4" x14ac:dyDescent="0.25">
      <c r="A87" s="1" t="s">
        <v>83</v>
      </c>
      <c r="B87">
        <v>3</v>
      </c>
      <c r="C87">
        <v>3</v>
      </c>
      <c r="D87">
        <v>2</v>
      </c>
    </row>
    <row r="88" spans="1:4" x14ac:dyDescent="0.25">
      <c r="A88" s="1" t="s">
        <v>84</v>
      </c>
      <c r="B88">
        <v>6</v>
      </c>
      <c r="C88">
        <v>6</v>
      </c>
      <c r="D88">
        <v>3</v>
      </c>
    </row>
    <row r="89" spans="1:4" x14ac:dyDescent="0.25">
      <c r="A89" s="1" t="s">
        <v>85</v>
      </c>
      <c r="B89">
        <v>12</v>
      </c>
      <c r="C89">
        <v>12</v>
      </c>
      <c r="D89">
        <v>6</v>
      </c>
    </row>
    <row r="90" spans="1:4" x14ac:dyDescent="0.25">
      <c r="A90" s="1" t="s">
        <v>86</v>
      </c>
      <c r="B90">
        <v>8</v>
      </c>
      <c r="C90">
        <v>8</v>
      </c>
      <c r="D90">
        <v>6</v>
      </c>
    </row>
    <row r="91" spans="1:4" x14ac:dyDescent="0.25">
      <c r="A91" s="1" t="s">
        <v>87</v>
      </c>
      <c r="B91">
        <v>9</v>
      </c>
      <c r="C91">
        <v>8</v>
      </c>
      <c r="D91">
        <v>5</v>
      </c>
    </row>
    <row r="92" spans="1:4" x14ac:dyDescent="0.25">
      <c r="A92" s="1" t="s">
        <v>88</v>
      </c>
      <c r="B92">
        <v>6</v>
      </c>
      <c r="C92">
        <v>6</v>
      </c>
      <c r="D92">
        <v>2</v>
      </c>
    </row>
    <row r="93" spans="1:4" x14ac:dyDescent="0.25">
      <c r="A93" s="1" t="s">
        <v>89</v>
      </c>
      <c r="B93">
        <v>3</v>
      </c>
      <c r="C93">
        <v>3</v>
      </c>
      <c r="D93">
        <v>3</v>
      </c>
    </row>
    <row r="94" spans="1:4" x14ac:dyDescent="0.25">
      <c r="A94" s="1" t="s">
        <v>90</v>
      </c>
      <c r="B94">
        <v>5</v>
      </c>
      <c r="C94">
        <v>5</v>
      </c>
      <c r="D94">
        <v>4</v>
      </c>
    </row>
    <row r="95" spans="1:4" x14ac:dyDescent="0.25">
      <c r="A95" s="1" t="s">
        <v>91</v>
      </c>
      <c r="B95">
        <v>6</v>
      </c>
      <c r="C95">
        <v>6</v>
      </c>
      <c r="D95">
        <v>3</v>
      </c>
    </row>
    <row r="96" spans="1:4" x14ac:dyDescent="0.25">
      <c r="A96" s="1" t="s">
        <v>92</v>
      </c>
      <c r="B96">
        <v>5</v>
      </c>
      <c r="C96">
        <v>5</v>
      </c>
      <c r="D96">
        <v>2</v>
      </c>
    </row>
    <row r="97" spans="1:4" x14ac:dyDescent="0.25">
      <c r="A97" s="1" t="s">
        <v>93</v>
      </c>
      <c r="B97">
        <v>1</v>
      </c>
      <c r="C97">
        <v>1</v>
      </c>
      <c r="D97">
        <v>1</v>
      </c>
    </row>
    <row r="98" spans="1:4" x14ac:dyDescent="0.25">
      <c r="A98" s="1" t="s">
        <v>94</v>
      </c>
      <c r="B98">
        <v>2</v>
      </c>
      <c r="C98">
        <v>2</v>
      </c>
      <c r="D98">
        <v>2</v>
      </c>
    </row>
    <row r="99" spans="1:4" x14ac:dyDescent="0.25">
      <c r="A99" s="1" t="s">
        <v>95</v>
      </c>
      <c r="B99">
        <v>6</v>
      </c>
      <c r="C99">
        <v>4</v>
      </c>
      <c r="D99">
        <v>3</v>
      </c>
    </row>
    <row r="100" spans="1:4" x14ac:dyDescent="0.25">
      <c r="A100" s="1" t="s">
        <v>96</v>
      </c>
      <c r="B100">
        <v>18</v>
      </c>
      <c r="C100">
        <v>13</v>
      </c>
      <c r="D100">
        <v>5</v>
      </c>
    </row>
    <row r="101" spans="1:4" x14ac:dyDescent="0.25">
      <c r="A101" s="1" t="s">
        <v>97</v>
      </c>
      <c r="B101">
        <v>10</v>
      </c>
      <c r="C101">
        <v>7</v>
      </c>
      <c r="D101">
        <v>5</v>
      </c>
    </row>
    <row r="102" spans="1:4" x14ac:dyDescent="0.25">
      <c r="A102" s="1" t="s">
        <v>98</v>
      </c>
      <c r="B102">
        <v>17</v>
      </c>
      <c r="C102">
        <v>11</v>
      </c>
      <c r="D102">
        <v>5</v>
      </c>
    </row>
    <row r="103" spans="1:4" x14ac:dyDescent="0.25">
      <c r="A103" s="1" t="s">
        <v>99</v>
      </c>
      <c r="B103">
        <v>7</v>
      </c>
      <c r="C103">
        <v>5</v>
      </c>
      <c r="D103">
        <v>3</v>
      </c>
    </row>
    <row r="104" spans="1:4" x14ac:dyDescent="0.25">
      <c r="A104" s="1" t="s">
        <v>100</v>
      </c>
      <c r="B104">
        <v>12</v>
      </c>
      <c r="C104">
        <v>8</v>
      </c>
      <c r="D104">
        <v>3</v>
      </c>
    </row>
    <row r="105" spans="1:4" x14ac:dyDescent="0.25">
      <c r="A105" s="1" t="s">
        <v>446</v>
      </c>
      <c r="B105">
        <v>10</v>
      </c>
      <c r="C105">
        <v>7</v>
      </c>
      <c r="D105">
        <v>4</v>
      </c>
    </row>
    <row r="106" spans="1:4" x14ac:dyDescent="0.25">
      <c r="A106" s="1" t="s">
        <v>101</v>
      </c>
      <c r="B106">
        <v>12</v>
      </c>
      <c r="C106">
        <v>7</v>
      </c>
      <c r="D106">
        <v>3</v>
      </c>
    </row>
    <row r="107" spans="1:4" x14ac:dyDescent="0.25">
      <c r="A107" s="1" t="s">
        <v>467</v>
      </c>
      <c r="B107">
        <v>34</v>
      </c>
      <c r="C107">
        <v>13</v>
      </c>
      <c r="D107">
        <v>8</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0F5A9-629F-4A10-B542-CFDAF95635A9}">
  <sheetPr>
    <tabColor rgb="FFFF0000"/>
  </sheetPr>
  <dimension ref="A1:I96"/>
  <sheetViews>
    <sheetView topLeftCell="B1" workbookViewId="0">
      <selection activeCell="I2" sqref="I2:I6"/>
    </sheetView>
  </sheetViews>
  <sheetFormatPr defaultRowHeight="15" x14ac:dyDescent="0.25"/>
  <cols>
    <col min="1" max="1" width="61.140625" style="1" bestFit="1" customWidth="1"/>
    <col min="2" max="2" width="61.140625" style="1" customWidth="1"/>
    <col min="3" max="5" width="12.140625" bestFit="1" customWidth="1"/>
    <col min="6" max="6" width="9.42578125" bestFit="1" customWidth="1"/>
  </cols>
  <sheetData>
    <row r="1" spans="1:9" x14ac:dyDescent="0.25">
      <c r="A1" t="s">
        <v>389</v>
      </c>
      <c r="B1" t="s">
        <v>390</v>
      </c>
      <c r="C1" t="s">
        <v>437</v>
      </c>
      <c r="D1" t="s">
        <v>438</v>
      </c>
      <c r="E1" t="s">
        <v>440</v>
      </c>
      <c r="F1" t="s">
        <v>480</v>
      </c>
      <c r="H1" t="s">
        <v>472</v>
      </c>
      <c r="I1" t="s">
        <v>478</v>
      </c>
    </row>
    <row r="2" spans="1:9" x14ac:dyDescent="0.25">
      <c r="A2" s="1" t="s">
        <v>454</v>
      </c>
      <c r="B2" s="1" t="s">
        <v>455</v>
      </c>
      <c r="C2">
        <v>0</v>
      </c>
      <c r="D2">
        <v>3</v>
      </c>
      <c r="E2">
        <v>1</v>
      </c>
      <c r="F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c r="H2" t="s">
        <v>473</v>
      </c>
      <c r="I2">
        <f>_xlfn.QUARTILE.INC($E$2:$E$60,0)</f>
        <v>1</v>
      </c>
    </row>
    <row r="3" spans="1:9" x14ac:dyDescent="0.25">
      <c r="A3" s="1" t="s">
        <v>456</v>
      </c>
      <c r="B3" s="1" t="s">
        <v>457</v>
      </c>
      <c r="C3">
        <v>0</v>
      </c>
      <c r="D3">
        <v>1</v>
      </c>
      <c r="E3">
        <v>1</v>
      </c>
      <c r="F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c r="H3" t="s">
        <v>474</v>
      </c>
      <c r="I3">
        <f>_xlfn.QUARTILE.INC($E$2:$E$60,1)</f>
        <v>2</v>
      </c>
    </row>
    <row r="4" spans="1:9" x14ac:dyDescent="0.25">
      <c r="A4" s="1" t="s">
        <v>256</v>
      </c>
      <c r="B4" s="1" t="s">
        <v>256</v>
      </c>
      <c r="C4">
        <v>1</v>
      </c>
      <c r="D4">
        <v>1</v>
      </c>
      <c r="E4">
        <v>1</v>
      </c>
      <c r="F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c r="H4" t="s">
        <v>475</v>
      </c>
      <c r="I4">
        <f>_xlfn.QUARTILE.INC($E$2:$E$60,2)</f>
        <v>5</v>
      </c>
    </row>
    <row r="5" spans="1:9" x14ac:dyDescent="0.25">
      <c r="A5" s="1" t="s">
        <v>458</v>
      </c>
      <c r="B5" s="1" t="s">
        <v>459</v>
      </c>
      <c r="C5">
        <v>2</v>
      </c>
      <c r="D5">
        <v>0</v>
      </c>
      <c r="E5">
        <v>1</v>
      </c>
      <c r="F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c r="H5" t="s">
        <v>476</v>
      </c>
      <c r="I5">
        <f>_xlfn.QUARTILE.INC($E$2:$E$60,3)</f>
        <v>11.5</v>
      </c>
    </row>
    <row r="6" spans="1:9" x14ac:dyDescent="0.25">
      <c r="A6" s="1" t="s">
        <v>460</v>
      </c>
      <c r="B6" s="1" t="s">
        <v>461</v>
      </c>
      <c r="C6">
        <v>1</v>
      </c>
      <c r="D6">
        <v>0</v>
      </c>
      <c r="E6">
        <v>1</v>
      </c>
      <c r="F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c r="H6" t="s">
        <v>477</v>
      </c>
      <c r="I6">
        <f>_xlfn.QUARTILE.INC($E$2:$E$60,4)</f>
        <v>70</v>
      </c>
    </row>
    <row r="7" spans="1:9" x14ac:dyDescent="0.25">
      <c r="A7" s="1" t="s">
        <v>305</v>
      </c>
      <c r="B7" s="1" t="s">
        <v>433</v>
      </c>
      <c r="C7">
        <v>0</v>
      </c>
      <c r="D7">
        <v>4</v>
      </c>
      <c r="E7">
        <v>1</v>
      </c>
      <c r="F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row>
    <row r="8" spans="1:9" x14ac:dyDescent="0.25">
      <c r="A8" s="1" t="s">
        <v>202</v>
      </c>
      <c r="B8" s="1" t="s">
        <v>421</v>
      </c>
      <c r="C8">
        <v>0</v>
      </c>
      <c r="D8">
        <v>3</v>
      </c>
      <c r="E8">
        <v>1</v>
      </c>
      <c r="F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row>
    <row r="9" spans="1:9" x14ac:dyDescent="0.25">
      <c r="A9" s="1" t="s">
        <v>253</v>
      </c>
      <c r="B9" s="1" t="s">
        <v>427</v>
      </c>
      <c r="C9">
        <v>1</v>
      </c>
      <c r="D9">
        <v>1</v>
      </c>
      <c r="E9">
        <v>1</v>
      </c>
      <c r="F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XS</v>
      </c>
    </row>
    <row r="10" spans="1:9" x14ac:dyDescent="0.25">
      <c r="A10" s="1" t="s">
        <v>129</v>
      </c>
      <c r="B10" s="1" t="s">
        <v>402</v>
      </c>
      <c r="C10">
        <v>2</v>
      </c>
      <c r="D10">
        <v>1</v>
      </c>
      <c r="E10">
        <v>2</v>
      </c>
      <c r="F1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1" spans="1:9" x14ac:dyDescent="0.25">
      <c r="A11" s="1" t="s">
        <v>449</v>
      </c>
      <c r="B11" s="1" t="s">
        <v>450</v>
      </c>
      <c r="C11">
        <v>0</v>
      </c>
      <c r="D11">
        <v>4</v>
      </c>
      <c r="E11">
        <v>2</v>
      </c>
      <c r="F11"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2" spans="1:9" x14ac:dyDescent="0.25">
      <c r="A12" s="1" t="s">
        <v>451</v>
      </c>
      <c r="B12" s="1" t="s">
        <v>452</v>
      </c>
      <c r="C12">
        <v>1</v>
      </c>
      <c r="D12">
        <v>1</v>
      </c>
      <c r="E12">
        <v>2</v>
      </c>
      <c r="F1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3" spans="1:9" x14ac:dyDescent="0.25">
      <c r="A13" s="1" t="s">
        <v>150</v>
      </c>
      <c r="B13" s="1" t="s">
        <v>410</v>
      </c>
      <c r="C13">
        <v>0</v>
      </c>
      <c r="D13">
        <v>3</v>
      </c>
      <c r="E13">
        <v>2</v>
      </c>
      <c r="F1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4" spans="1:9" x14ac:dyDescent="0.25">
      <c r="A14" s="1" t="s">
        <v>178</v>
      </c>
      <c r="B14" s="1" t="s">
        <v>415</v>
      </c>
      <c r="C14">
        <v>0</v>
      </c>
      <c r="D14">
        <v>4</v>
      </c>
      <c r="E14">
        <v>2</v>
      </c>
      <c r="F1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5" spans="1:9" x14ac:dyDescent="0.25">
      <c r="A15" s="1" t="s">
        <v>244</v>
      </c>
      <c r="B15" s="1" t="s">
        <v>426</v>
      </c>
      <c r="C15">
        <v>0</v>
      </c>
      <c r="D15">
        <v>2</v>
      </c>
      <c r="E15">
        <v>2</v>
      </c>
      <c r="F1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6" spans="1:9" x14ac:dyDescent="0.25">
      <c r="A16" s="1" t="s">
        <v>133</v>
      </c>
      <c r="B16" s="1" t="s">
        <v>404</v>
      </c>
      <c r="C16">
        <v>3</v>
      </c>
      <c r="D16">
        <v>3</v>
      </c>
      <c r="E16">
        <v>2</v>
      </c>
      <c r="F1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7" spans="1:6" x14ac:dyDescent="0.25">
      <c r="A17" s="1" t="s">
        <v>462</v>
      </c>
      <c r="B17" s="1" t="s">
        <v>463</v>
      </c>
      <c r="C17">
        <v>1</v>
      </c>
      <c r="D17">
        <v>3</v>
      </c>
      <c r="E17">
        <v>2</v>
      </c>
      <c r="F1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8" spans="1:6" x14ac:dyDescent="0.25">
      <c r="A18" s="1" t="s">
        <v>312</v>
      </c>
      <c r="B18" s="1" t="s">
        <v>434</v>
      </c>
      <c r="C18">
        <v>8</v>
      </c>
      <c r="D18">
        <v>2</v>
      </c>
      <c r="E18">
        <v>3</v>
      </c>
      <c r="F1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19" spans="1:6" x14ac:dyDescent="0.25">
      <c r="A19" s="1" t="s">
        <v>143</v>
      </c>
      <c r="B19" s="1" t="s">
        <v>407</v>
      </c>
      <c r="C19">
        <v>1</v>
      </c>
      <c r="D19">
        <v>7</v>
      </c>
      <c r="E19">
        <v>3</v>
      </c>
      <c r="F1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0" spans="1:6" x14ac:dyDescent="0.25">
      <c r="A20" s="1" t="s">
        <v>303</v>
      </c>
      <c r="B20" s="1" t="s">
        <v>432</v>
      </c>
      <c r="C20">
        <v>0</v>
      </c>
      <c r="D20">
        <v>9</v>
      </c>
      <c r="E20">
        <v>3</v>
      </c>
      <c r="F2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1" spans="1:6" x14ac:dyDescent="0.25">
      <c r="A21" s="1" t="s">
        <v>119</v>
      </c>
      <c r="B21" s="1" t="s">
        <v>399</v>
      </c>
      <c r="C21">
        <v>5</v>
      </c>
      <c r="D21">
        <v>2</v>
      </c>
      <c r="E21">
        <v>3</v>
      </c>
      <c r="F21"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2" spans="1:6" x14ac:dyDescent="0.25">
      <c r="A22" s="1" t="s">
        <v>117</v>
      </c>
      <c r="B22" s="1" t="s">
        <v>398</v>
      </c>
      <c r="C22">
        <v>2</v>
      </c>
      <c r="D22">
        <v>5</v>
      </c>
      <c r="E22">
        <v>4</v>
      </c>
      <c r="F2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3" spans="1:6" x14ac:dyDescent="0.25">
      <c r="A23" s="1" t="s">
        <v>215</v>
      </c>
      <c r="B23" s="1" t="s">
        <v>215</v>
      </c>
      <c r="C23">
        <v>2</v>
      </c>
      <c r="D23">
        <v>6</v>
      </c>
      <c r="E23">
        <v>4</v>
      </c>
      <c r="F2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4" spans="1:6" x14ac:dyDescent="0.25">
      <c r="A24" s="1" t="s">
        <v>286</v>
      </c>
      <c r="B24" s="1" t="s">
        <v>430</v>
      </c>
      <c r="C24">
        <v>4</v>
      </c>
      <c r="D24">
        <v>4</v>
      </c>
      <c r="E24">
        <v>4</v>
      </c>
      <c r="F2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5" spans="1:6" x14ac:dyDescent="0.25">
      <c r="A25" s="1" t="s">
        <v>282</v>
      </c>
      <c r="B25" s="1" t="s">
        <v>428</v>
      </c>
      <c r="C25">
        <v>2</v>
      </c>
      <c r="D25">
        <v>5</v>
      </c>
      <c r="E25">
        <v>4</v>
      </c>
      <c r="F2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6" spans="1:6" x14ac:dyDescent="0.25">
      <c r="A26" s="1" t="s">
        <v>342</v>
      </c>
      <c r="B26" s="1" t="s">
        <v>436</v>
      </c>
      <c r="C26">
        <v>4</v>
      </c>
      <c r="D26">
        <v>8</v>
      </c>
      <c r="E26">
        <v>4</v>
      </c>
      <c r="F2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7" spans="1:6" x14ac:dyDescent="0.25">
      <c r="A27" s="1" t="s">
        <v>197</v>
      </c>
      <c r="B27" s="1">
        <v>0</v>
      </c>
      <c r="C27">
        <v>1</v>
      </c>
      <c r="D27">
        <v>4</v>
      </c>
      <c r="E27">
        <v>4</v>
      </c>
      <c r="F2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S</v>
      </c>
    </row>
    <row r="28" spans="1:6" x14ac:dyDescent="0.25">
      <c r="A28" s="1" t="s">
        <v>265</v>
      </c>
      <c r="B28" s="1" t="s">
        <v>265</v>
      </c>
      <c r="C28">
        <v>3</v>
      </c>
      <c r="D28">
        <v>4</v>
      </c>
      <c r="E28">
        <v>5</v>
      </c>
      <c r="F2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29" spans="1:6" x14ac:dyDescent="0.25">
      <c r="A29" s="1" t="s">
        <v>284</v>
      </c>
      <c r="B29" s="1" t="s">
        <v>429</v>
      </c>
      <c r="C29">
        <v>0</v>
      </c>
      <c r="D29">
        <v>13</v>
      </c>
      <c r="E29">
        <v>5</v>
      </c>
      <c r="F2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0" spans="1:6" x14ac:dyDescent="0.25">
      <c r="A30" s="1" t="s">
        <v>340</v>
      </c>
      <c r="B30" s="1" t="s">
        <v>453</v>
      </c>
      <c r="C30">
        <v>2</v>
      </c>
      <c r="D30">
        <v>8</v>
      </c>
      <c r="E30">
        <v>5</v>
      </c>
      <c r="F3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1" spans="1:6" x14ac:dyDescent="0.25">
      <c r="A31" s="1" t="s">
        <v>145</v>
      </c>
      <c r="B31" s="1" t="s">
        <v>408</v>
      </c>
      <c r="C31">
        <v>5</v>
      </c>
      <c r="D31">
        <v>7</v>
      </c>
      <c r="E31">
        <v>5</v>
      </c>
      <c r="F31"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2" spans="1:6" x14ac:dyDescent="0.25">
      <c r="A32" s="1" t="s">
        <v>316</v>
      </c>
      <c r="B32" s="1" t="s">
        <v>316</v>
      </c>
      <c r="C32">
        <v>4</v>
      </c>
      <c r="D32">
        <v>8</v>
      </c>
      <c r="E32">
        <v>5</v>
      </c>
      <c r="F3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3" spans="1:6" x14ac:dyDescent="0.25">
      <c r="A33" s="1" t="s">
        <v>190</v>
      </c>
      <c r="B33" s="1" t="s">
        <v>418</v>
      </c>
      <c r="C33">
        <v>10</v>
      </c>
      <c r="D33">
        <v>2</v>
      </c>
      <c r="E33">
        <v>5</v>
      </c>
      <c r="F3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4" spans="1:6" x14ac:dyDescent="0.25">
      <c r="A34" s="1" t="s">
        <v>183</v>
      </c>
      <c r="B34" s="1" t="s">
        <v>417</v>
      </c>
      <c r="C34">
        <v>0</v>
      </c>
      <c r="D34">
        <v>12</v>
      </c>
      <c r="E34">
        <v>6</v>
      </c>
      <c r="F3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5" spans="1:6" x14ac:dyDescent="0.25">
      <c r="A35" s="1" t="s">
        <v>126</v>
      </c>
      <c r="B35" s="1" t="s">
        <v>401</v>
      </c>
      <c r="C35">
        <v>4</v>
      </c>
      <c r="D35">
        <v>13</v>
      </c>
      <c r="E35">
        <v>7</v>
      </c>
      <c r="F3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6" spans="1:6" x14ac:dyDescent="0.25">
      <c r="A36" s="1" t="s">
        <v>163</v>
      </c>
      <c r="B36" s="1" t="s">
        <v>411</v>
      </c>
      <c r="C36">
        <v>2</v>
      </c>
      <c r="D36">
        <v>5</v>
      </c>
      <c r="E36">
        <v>7</v>
      </c>
      <c r="F3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7" spans="1:6" x14ac:dyDescent="0.25">
      <c r="A37" s="1" t="s">
        <v>168</v>
      </c>
      <c r="B37" s="1" t="s">
        <v>412</v>
      </c>
      <c r="C37">
        <v>10</v>
      </c>
      <c r="D37">
        <v>10</v>
      </c>
      <c r="E37">
        <v>7</v>
      </c>
      <c r="F3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8" spans="1:6" x14ac:dyDescent="0.25">
      <c r="A38" s="1" t="s">
        <v>211</v>
      </c>
      <c r="B38" s="1" t="s">
        <v>211</v>
      </c>
      <c r="C38">
        <v>7</v>
      </c>
      <c r="D38">
        <v>9</v>
      </c>
      <c r="E38">
        <v>8</v>
      </c>
      <c r="F3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39" spans="1:6" x14ac:dyDescent="0.25">
      <c r="A39" s="1" t="s">
        <v>173</v>
      </c>
      <c r="B39" s="1" t="s">
        <v>414</v>
      </c>
      <c r="C39">
        <v>12</v>
      </c>
      <c r="D39">
        <v>12</v>
      </c>
      <c r="E39">
        <v>9</v>
      </c>
      <c r="F3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0" spans="1:6" x14ac:dyDescent="0.25">
      <c r="A40" s="1" t="s">
        <v>205</v>
      </c>
      <c r="B40" s="1" t="s">
        <v>422</v>
      </c>
      <c r="C40">
        <v>5</v>
      </c>
      <c r="D40">
        <v>17</v>
      </c>
      <c r="E40">
        <v>9</v>
      </c>
      <c r="F4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1" spans="1:6" x14ac:dyDescent="0.25">
      <c r="A41" s="1" t="s">
        <v>147</v>
      </c>
      <c r="B41" s="1" t="s">
        <v>409</v>
      </c>
      <c r="C41">
        <v>8</v>
      </c>
      <c r="D41">
        <v>20</v>
      </c>
      <c r="E41">
        <v>10</v>
      </c>
      <c r="F41"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2" spans="1:6" x14ac:dyDescent="0.25">
      <c r="A42" s="1" t="s">
        <v>122</v>
      </c>
      <c r="B42" s="1" t="s">
        <v>400</v>
      </c>
      <c r="C42">
        <v>4</v>
      </c>
      <c r="D42">
        <v>19</v>
      </c>
      <c r="E42">
        <v>10</v>
      </c>
      <c r="F4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3" spans="1:6" x14ac:dyDescent="0.25">
      <c r="A43" s="1" t="s">
        <v>114</v>
      </c>
      <c r="B43" s="1" t="s">
        <v>114</v>
      </c>
      <c r="C43">
        <v>17</v>
      </c>
      <c r="D43">
        <v>15</v>
      </c>
      <c r="E43">
        <v>11</v>
      </c>
      <c r="F4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4" spans="1:6" x14ac:dyDescent="0.25">
      <c r="A44" s="1" t="s">
        <v>112</v>
      </c>
      <c r="B44" s="1" t="s">
        <v>397</v>
      </c>
      <c r="C44">
        <v>6</v>
      </c>
      <c r="D44">
        <v>23</v>
      </c>
      <c r="E44">
        <v>11</v>
      </c>
      <c r="F4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5" spans="1:6" x14ac:dyDescent="0.25">
      <c r="A45" s="1" t="s">
        <v>230</v>
      </c>
      <c r="B45" s="1" t="s">
        <v>424</v>
      </c>
      <c r="C45">
        <v>7</v>
      </c>
      <c r="D45">
        <v>15</v>
      </c>
      <c r="E45">
        <v>11</v>
      </c>
      <c r="F4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M</v>
      </c>
    </row>
    <row r="46" spans="1:6" x14ac:dyDescent="0.25">
      <c r="A46" s="1" t="s">
        <v>158</v>
      </c>
      <c r="B46" s="1" t="s">
        <v>158</v>
      </c>
      <c r="C46">
        <v>7</v>
      </c>
      <c r="D46">
        <v>24</v>
      </c>
      <c r="E46">
        <v>12</v>
      </c>
      <c r="F4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47" spans="1:6" x14ac:dyDescent="0.25">
      <c r="A47" s="1" t="s">
        <v>154</v>
      </c>
      <c r="B47" s="1" t="s">
        <v>154</v>
      </c>
      <c r="C47">
        <v>8</v>
      </c>
      <c r="D47">
        <v>21</v>
      </c>
      <c r="E47">
        <v>12</v>
      </c>
      <c r="F4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48" spans="1:6" x14ac:dyDescent="0.25">
      <c r="A48" s="1" t="s">
        <v>196</v>
      </c>
      <c r="B48" s="1" t="s">
        <v>419</v>
      </c>
      <c r="C48">
        <v>6</v>
      </c>
      <c r="D48">
        <v>23</v>
      </c>
      <c r="E48">
        <v>12</v>
      </c>
      <c r="F4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49" spans="1:6" x14ac:dyDescent="0.25">
      <c r="A49" s="1" t="s">
        <v>110</v>
      </c>
      <c r="B49" s="1" t="s">
        <v>110</v>
      </c>
      <c r="C49">
        <v>11</v>
      </c>
      <c r="D49">
        <v>19</v>
      </c>
      <c r="E49">
        <v>13</v>
      </c>
      <c r="F4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0" spans="1:6" x14ac:dyDescent="0.25">
      <c r="A50" s="1" t="s">
        <v>137</v>
      </c>
      <c r="B50" s="1" t="s">
        <v>406</v>
      </c>
      <c r="C50">
        <v>5</v>
      </c>
      <c r="D50">
        <v>19</v>
      </c>
      <c r="E50">
        <v>13</v>
      </c>
      <c r="F5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1" spans="1:6" x14ac:dyDescent="0.25">
      <c r="A51" s="1" t="s">
        <v>237</v>
      </c>
      <c r="B51" s="1" t="s">
        <v>425</v>
      </c>
      <c r="C51">
        <v>4</v>
      </c>
      <c r="D51">
        <v>17</v>
      </c>
      <c r="E51">
        <v>13</v>
      </c>
      <c r="F51"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2" spans="1:6" x14ac:dyDescent="0.25">
      <c r="A52" s="1" t="s">
        <v>221</v>
      </c>
      <c r="B52" s="1" t="s">
        <v>423</v>
      </c>
      <c r="C52">
        <v>12</v>
      </c>
      <c r="D52">
        <v>24</v>
      </c>
      <c r="E52">
        <v>13</v>
      </c>
      <c r="F52"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3" spans="1:6" x14ac:dyDescent="0.25">
      <c r="A53" s="1" t="s">
        <v>181</v>
      </c>
      <c r="B53" s="1" t="s">
        <v>416</v>
      </c>
      <c r="C53">
        <v>7</v>
      </c>
      <c r="D53">
        <v>11</v>
      </c>
      <c r="E53">
        <v>13</v>
      </c>
      <c r="F53"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4" spans="1:6" x14ac:dyDescent="0.25">
      <c r="A54" s="1" t="s">
        <v>199</v>
      </c>
      <c r="B54" s="1" t="s">
        <v>420</v>
      </c>
      <c r="C54">
        <v>8</v>
      </c>
      <c r="D54">
        <v>17</v>
      </c>
      <c r="E54">
        <v>15</v>
      </c>
      <c r="F54"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5" spans="1:6" x14ac:dyDescent="0.25">
      <c r="A55" s="1" t="s">
        <v>187</v>
      </c>
      <c r="B55" s="1" t="s">
        <v>187</v>
      </c>
      <c r="C55">
        <v>21</v>
      </c>
      <c r="D55">
        <v>10</v>
      </c>
      <c r="E55">
        <v>16</v>
      </c>
      <c r="F55"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6" spans="1:6" x14ac:dyDescent="0.25">
      <c r="A56" s="1" t="s">
        <v>170</v>
      </c>
      <c r="B56" s="1" t="s">
        <v>413</v>
      </c>
      <c r="C56">
        <v>15</v>
      </c>
      <c r="D56">
        <v>16</v>
      </c>
      <c r="E56">
        <v>18</v>
      </c>
      <c r="F56"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7" spans="1:6" x14ac:dyDescent="0.25">
      <c r="A57" s="1" t="s">
        <v>135</v>
      </c>
      <c r="B57" s="1" t="s">
        <v>405</v>
      </c>
      <c r="C57">
        <v>8</v>
      </c>
      <c r="D57">
        <v>24</v>
      </c>
      <c r="E57">
        <v>20</v>
      </c>
      <c r="F57"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8" spans="1:6" x14ac:dyDescent="0.25">
      <c r="A58" s="1" t="s">
        <v>131</v>
      </c>
      <c r="B58" s="1" t="s">
        <v>403</v>
      </c>
      <c r="C58">
        <v>10</v>
      </c>
      <c r="D58">
        <v>33</v>
      </c>
      <c r="E58">
        <v>22</v>
      </c>
      <c r="F58"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59" spans="1:6" x14ac:dyDescent="0.25">
      <c r="A59" s="1" t="s">
        <v>160</v>
      </c>
      <c r="B59" s="1" t="s">
        <v>160</v>
      </c>
      <c r="C59">
        <v>19</v>
      </c>
      <c r="D59">
        <v>12</v>
      </c>
      <c r="E59">
        <v>31</v>
      </c>
      <c r="F59"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60" spans="1:6" x14ac:dyDescent="0.25">
      <c r="A60" s="1" t="s">
        <v>108</v>
      </c>
      <c r="B60" s="1" t="s">
        <v>396</v>
      </c>
      <c r="C60">
        <v>49</v>
      </c>
      <c r="D60">
        <v>94</v>
      </c>
      <c r="E60">
        <v>70</v>
      </c>
      <c r="F60" t="str">
        <f>IF(AND(Participation_Count_Clubs__25[[#This Row],[Total Athletes]]&gt;=$I$2,Participation_Count_Clubs__25[[#This Row],[Total Athletes]]&lt;$I$3),"XS",IF(AND(Participation_Count_Clubs__25[[#This Row],[Total Athletes]]&gt;=$I$3,Participation_Count_Clubs__25[[#This Row],[Total Athletes]]&lt;$I$4),"S",IF(AND(Participation_Count_Clubs__25[[#This Row],[Total Athletes]]&gt;=$I$4,Participation_Count_Clubs__25[[#This Row],[Total Athletes]]&lt;$I$5),"M",IF(AND(Participation_Count_Clubs__25[[#This Row],[Total Athletes]]&gt;=$I$5,Participation_Count_Clubs__25[[#This Row],[Total Athletes]]&lt;=$I$6),"L"))))</f>
        <v>L</v>
      </c>
    </row>
    <row r="61" spans="1:6" x14ac:dyDescent="0.25">
      <c r="A61"/>
      <c r="B61"/>
    </row>
    <row r="62" spans="1:6" x14ac:dyDescent="0.25">
      <c r="A62"/>
      <c r="B62"/>
    </row>
    <row r="63" spans="1:6" x14ac:dyDescent="0.25">
      <c r="A63"/>
      <c r="B63"/>
    </row>
    <row r="64" spans="1:6" x14ac:dyDescent="0.25">
      <c r="A64"/>
      <c r="B64"/>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row r="94" spans="1:2" x14ac:dyDescent="0.25">
      <c r="A94"/>
      <c r="B94"/>
    </row>
    <row r="95" spans="1:2" x14ac:dyDescent="0.25">
      <c r="A95"/>
      <c r="B95"/>
    </row>
    <row r="96" spans="1:2" x14ac:dyDescent="0.25">
      <c r="A96"/>
      <c r="B96"/>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7FFA0A2-0713-4EF4-BFED-4A0FDDABF89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Graphics Corrected Medal Stats</vt:lpstr>
      <vt:lpstr>Corrected Medal Statistics</vt:lpstr>
      <vt:lpstr>Corrected Results_Entries_Cat</vt:lpstr>
      <vt:lpstr>All Entries</vt:lpstr>
      <vt:lpstr>Results_Entries_Category_Club</vt:lpstr>
      <vt:lpstr>Results</vt:lpstr>
      <vt:lpstr>Categories</vt:lpstr>
      <vt:lpstr>Participation Count per Club</vt:lpstr>
      <vt:lpstr>Quartile Entries</vt:lpstr>
      <vt:lpstr>Categories and Entries</vt:lpstr>
      <vt:lpstr>Quartile Athletes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 Stenhuijs</dc:creator>
  <cp:lastModifiedBy>Jair Stenhuijs</cp:lastModifiedBy>
  <dcterms:created xsi:type="dcterms:W3CDTF">2018-05-29T09:54:40Z</dcterms:created>
  <dcterms:modified xsi:type="dcterms:W3CDTF">2018-06-02T12:38:53Z</dcterms:modified>
</cp:coreProperties>
</file>